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os Word 2013\Pareceres\Couto de Magalhães\2024\Pregão 001-2024_cm couto de magalhães_1\Documentos_cm couto de magalhães_pregão 01-2024\"/>
    </mc:Choice>
  </mc:AlternateContent>
  <xr:revisionPtr revIDLastSave="0" documentId="8_{07D6DF85-C11A-41AD-8365-C7E4A51DFC73}" xr6:coauthVersionLast="47" xr6:coauthVersionMax="47" xr10:uidLastSave="{00000000-0000-0000-0000-000000000000}"/>
  <bookViews>
    <workbookView xWindow="12150" yWindow="630" windowWidth="16290" windowHeight="11295" tabRatio="814" xr2:uid="{00000000-000D-0000-FFFF-FFFF00000000}"/>
  </bookViews>
  <sheets>
    <sheet name="PLANILHA " sheetId="5" r:id="rId1"/>
    <sheet name="MEMORIA DE CALCULO" sheetId="9" r:id="rId2"/>
    <sheet name="CRONOGRAMA " sheetId="8" r:id="rId3"/>
    <sheet name="BDI" sheetId="3" r:id="rId4"/>
    <sheet name="LICITAÇÃO DE FUNDAÇÕES" sheetId="11" r:id="rId5"/>
    <sheet name="CRONOGRAMA NOVO" sheetId="10" r:id="rId6"/>
  </sheets>
  <externalReferences>
    <externalReference r:id="rId7"/>
  </externalReferences>
  <definedNames>
    <definedName name="_xlnm.Print_Area" localSheetId="3">BDI!$A$1:$K$53</definedName>
    <definedName name="_xlnm.Print_Area" localSheetId="2">'CRONOGRAMA '!$A$1:$Q$57</definedName>
    <definedName name="_xlnm.Print_Area" localSheetId="5">'CRONOGRAMA NOVO'!$A$1:$Q$57</definedName>
    <definedName name="_xlnm.Print_Area" localSheetId="4">'LICITAÇÃO DE FUNDAÇÕES'!$A$1:$I$67</definedName>
    <definedName name="_xlnm.Print_Area" localSheetId="0">'PLANILHA '!$A$1:$I$313</definedName>
    <definedName name="_xlnm.Print_Titles" localSheetId="4">'LICITAÇÃO DE FUNDAÇÕES'!$18:$18</definedName>
    <definedName name="_xlnm.Print_Titles" localSheetId="1">'MEMORIA DE CALCULO'!$18:$18</definedName>
    <definedName name="_xlnm.Print_Titles" localSheetId="0">'PLANILHA '!$18:$18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1" l="1"/>
  <c r="F37" i="11"/>
  <c r="F36" i="11"/>
  <c r="Q46" i="10"/>
  <c r="Q44" i="10"/>
  <c r="Q42" i="10"/>
  <c r="Q40" i="10"/>
  <c r="Q38" i="10"/>
  <c r="Q36" i="10"/>
  <c r="B36" i="10"/>
  <c r="Q34" i="10"/>
  <c r="B34" i="10"/>
  <c r="Q32" i="10"/>
  <c r="B32" i="10"/>
  <c r="Q30" i="10"/>
  <c r="Q28" i="10"/>
  <c r="Q26" i="10"/>
  <c r="Q24" i="10"/>
  <c r="Q22" i="10"/>
  <c r="Q20" i="10"/>
  <c r="Q18" i="10"/>
  <c r="Q16" i="10"/>
  <c r="Q14" i="10"/>
  <c r="Q12" i="10"/>
  <c r="B12" i="10"/>
  <c r="E9" i="10"/>
  <c r="A9" i="10"/>
  <c r="P8" i="10"/>
  <c r="A8" i="10"/>
  <c r="C42" i="3"/>
  <c r="G12" i="9" l="1"/>
  <c r="A12" i="9"/>
  <c r="A11" i="9"/>
  <c r="A15" i="9"/>
  <c r="A14" i="9"/>
  <c r="A13" i="9"/>
  <c r="F37" i="9" l="1"/>
  <c r="F36" i="9"/>
  <c r="F35" i="9"/>
  <c r="J8" i="3" l="1"/>
  <c r="E8" i="3"/>
  <c r="A8" i="3"/>
  <c r="J7" i="3"/>
  <c r="A7" i="3"/>
  <c r="P9" i="8"/>
  <c r="P8" i="8"/>
  <c r="E9" i="8"/>
  <c r="A9" i="8"/>
  <c r="A8" i="8"/>
  <c r="B32" i="8" l="1"/>
  <c r="E22" i="3"/>
  <c r="C37" i="3" s="1"/>
  <c r="E17" i="3"/>
  <c r="C36" i="3" s="1"/>
  <c r="J36" i="3" l="1"/>
  <c r="F40" i="3" s="1"/>
  <c r="I15" i="5" l="1"/>
  <c r="D51" i="10" s="1"/>
  <c r="I15" i="11"/>
  <c r="H297" i="5"/>
  <c r="I297" i="5" s="1"/>
  <c r="H296" i="5"/>
  <c r="I296" i="5" s="1"/>
  <c r="H295" i="5"/>
  <c r="H291" i="5"/>
  <c r="H286" i="5"/>
  <c r="H282" i="5"/>
  <c r="H277" i="5"/>
  <c r="H273" i="5"/>
  <c r="H268" i="5"/>
  <c r="H264" i="5"/>
  <c r="H260" i="5"/>
  <c r="H255" i="5"/>
  <c r="H251" i="5"/>
  <c r="H247" i="5"/>
  <c r="H241" i="5"/>
  <c r="H236" i="5"/>
  <c r="H232" i="5"/>
  <c r="H228" i="5"/>
  <c r="H224" i="5"/>
  <c r="H219" i="5"/>
  <c r="H215" i="5"/>
  <c r="H211" i="5"/>
  <c r="H207" i="5"/>
  <c r="H203" i="5"/>
  <c r="H199" i="5"/>
  <c r="H194" i="5"/>
  <c r="H190" i="5"/>
  <c r="H186" i="5"/>
  <c r="H182" i="5"/>
  <c r="H178" i="5"/>
  <c r="H173" i="5"/>
  <c r="H169" i="5"/>
  <c r="H165" i="5"/>
  <c r="H161" i="5"/>
  <c r="H157" i="5"/>
  <c r="H153" i="5"/>
  <c r="H149" i="5"/>
  <c r="H145" i="5"/>
  <c r="H141" i="5"/>
  <c r="H137" i="5"/>
  <c r="H132" i="5"/>
  <c r="H127" i="5"/>
  <c r="H122" i="5"/>
  <c r="H116" i="5"/>
  <c r="H112" i="5"/>
  <c r="H106" i="5"/>
  <c r="H101" i="5"/>
  <c r="H97" i="5"/>
  <c r="H93" i="5"/>
  <c r="H89" i="5"/>
  <c r="H84" i="5"/>
  <c r="H74" i="5"/>
  <c r="H69" i="5"/>
  <c r="H65" i="5"/>
  <c r="H60" i="5"/>
  <c r="H56" i="5"/>
  <c r="H50" i="5"/>
  <c r="H45" i="5"/>
  <c r="H41" i="5"/>
  <c r="H37" i="5"/>
  <c r="H33" i="5"/>
  <c r="H24" i="5"/>
  <c r="H28" i="5"/>
  <c r="D51" i="8"/>
  <c r="H294" i="5"/>
  <c r="H289" i="5"/>
  <c r="H285" i="5"/>
  <c r="H281" i="5"/>
  <c r="H276" i="5"/>
  <c r="H271" i="5"/>
  <c r="H267" i="5"/>
  <c r="H263" i="5"/>
  <c r="H259" i="5"/>
  <c r="H254" i="5"/>
  <c r="H250" i="5"/>
  <c r="H246" i="5"/>
  <c r="H240" i="5"/>
  <c r="H235" i="5"/>
  <c r="H231" i="5"/>
  <c r="H227" i="5"/>
  <c r="H222" i="5"/>
  <c r="H218" i="5"/>
  <c r="H214" i="5"/>
  <c r="H210" i="5"/>
  <c r="H206" i="5"/>
  <c r="H202" i="5"/>
  <c r="H292" i="5"/>
  <c r="H283" i="5"/>
  <c r="H274" i="5"/>
  <c r="H265" i="5"/>
  <c r="H257" i="5"/>
  <c r="H248" i="5"/>
  <c r="H237" i="5"/>
  <c r="H229" i="5"/>
  <c r="H220" i="5"/>
  <c r="H212" i="5"/>
  <c r="H204" i="5"/>
  <c r="H197" i="5"/>
  <c r="H191" i="5"/>
  <c r="H185" i="5"/>
  <c r="H180" i="5"/>
  <c r="H174" i="5"/>
  <c r="H168" i="5"/>
  <c r="H163" i="5"/>
  <c r="H158" i="5"/>
  <c r="H152" i="5"/>
  <c r="H147" i="5"/>
  <c r="H142" i="5"/>
  <c r="H136" i="5"/>
  <c r="H129" i="5"/>
  <c r="H123" i="5"/>
  <c r="H115" i="5"/>
  <c r="H109" i="5"/>
  <c r="H103" i="5"/>
  <c r="H96" i="5"/>
  <c r="H91" i="5"/>
  <c r="H86" i="5"/>
  <c r="H77" i="5"/>
  <c r="H71" i="5"/>
  <c r="H66" i="5"/>
  <c r="H59" i="5"/>
  <c r="H52" i="5"/>
  <c r="H47" i="5"/>
  <c r="H40" i="5"/>
  <c r="H35" i="5"/>
  <c r="H23" i="5"/>
  <c r="H22" i="5"/>
  <c r="H288" i="5"/>
  <c r="H280" i="5"/>
  <c r="H270" i="5"/>
  <c r="H262" i="5"/>
  <c r="H253" i="5"/>
  <c r="H243" i="5"/>
  <c r="H234" i="5"/>
  <c r="H226" i="5"/>
  <c r="H217" i="5"/>
  <c r="H209" i="5"/>
  <c r="H201" i="5"/>
  <c r="H195" i="5"/>
  <c r="H189" i="5"/>
  <c r="H184" i="5"/>
  <c r="H179" i="5"/>
  <c r="H172" i="5"/>
  <c r="H167" i="5"/>
  <c r="H162" i="5"/>
  <c r="H156" i="5"/>
  <c r="H151" i="5"/>
  <c r="H146" i="5"/>
  <c r="H140" i="5"/>
  <c r="H135" i="5"/>
  <c r="H128" i="5"/>
  <c r="H121" i="5"/>
  <c r="H114" i="5"/>
  <c r="H107" i="5"/>
  <c r="H100" i="5"/>
  <c r="H95" i="5"/>
  <c r="H90" i="5"/>
  <c r="H83" i="5"/>
  <c r="H76" i="5"/>
  <c r="H70" i="5"/>
  <c r="H64" i="5"/>
  <c r="H58" i="5"/>
  <c r="H51" i="5"/>
  <c r="H44" i="5"/>
  <c r="H39" i="5"/>
  <c r="H34" i="5"/>
  <c r="H25" i="5"/>
  <c r="H299" i="5"/>
  <c r="H287" i="5"/>
  <c r="H279" i="5"/>
  <c r="H269" i="5"/>
  <c r="H261" i="5"/>
  <c r="H252" i="5"/>
  <c r="H242" i="5"/>
  <c r="H233" i="5"/>
  <c r="H225" i="5"/>
  <c r="H216" i="5"/>
  <c r="H208" i="5"/>
  <c r="H200" i="5"/>
  <c r="H193" i="5"/>
  <c r="H188" i="5"/>
  <c r="H183" i="5"/>
  <c r="H176" i="5"/>
  <c r="H171" i="5"/>
  <c r="H166" i="5"/>
  <c r="H160" i="5"/>
  <c r="H155" i="5"/>
  <c r="H150" i="5"/>
  <c r="H144" i="5"/>
  <c r="H139" i="5"/>
  <c r="H133" i="5"/>
  <c r="H126" i="5"/>
  <c r="H120" i="5"/>
  <c r="H113" i="5"/>
  <c r="H105" i="5"/>
  <c r="H99" i="5"/>
  <c r="H94" i="5"/>
  <c r="H88" i="5"/>
  <c r="H81" i="5"/>
  <c r="H75" i="5"/>
  <c r="H68" i="5"/>
  <c r="H63" i="5"/>
  <c r="H57" i="5"/>
  <c r="H49" i="5"/>
  <c r="H43" i="5"/>
  <c r="H38" i="5"/>
  <c r="H32" i="5"/>
  <c r="H26" i="5"/>
  <c r="H293" i="5"/>
  <c r="H284" i="5"/>
  <c r="H275" i="5"/>
  <c r="H266" i="5"/>
  <c r="H258" i="5"/>
  <c r="H249" i="5"/>
  <c r="H238" i="5"/>
  <c r="H230" i="5"/>
  <c r="H221" i="5"/>
  <c r="H213" i="5"/>
  <c r="H205" i="5"/>
  <c r="H198" i="5"/>
  <c r="H192" i="5"/>
  <c r="H187" i="5"/>
  <c r="H181" i="5"/>
  <c r="H175" i="5"/>
  <c r="H170" i="5"/>
  <c r="H164" i="5"/>
  <c r="H159" i="5"/>
  <c r="H154" i="5"/>
  <c r="H148" i="5"/>
  <c r="H143" i="5"/>
  <c r="H138" i="5"/>
  <c r="H131" i="5"/>
  <c r="H124" i="5"/>
  <c r="H119" i="5"/>
  <c r="H110" i="5"/>
  <c r="H104" i="5"/>
  <c r="H98" i="5"/>
  <c r="H92" i="5"/>
  <c r="H87" i="5"/>
  <c r="H80" i="5"/>
  <c r="H73" i="5"/>
  <c r="H67" i="5"/>
  <c r="H61" i="5"/>
  <c r="H53" i="5"/>
  <c r="H48" i="5"/>
  <c r="H42" i="5"/>
  <c r="H36" i="5"/>
  <c r="H31" i="5"/>
  <c r="H27" i="5"/>
  <c r="F38" i="5"/>
  <c r="F37" i="5"/>
  <c r="F36" i="5"/>
  <c r="H53" i="11" l="1"/>
  <c r="I53" i="11" s="1"/>
  <c r="H48" i="11"/>
  <c r="I48" i="11" s="1"/>
  <c r="H49" i="11"/>
  <c r="I49" i="11" s="1"/>
  <c r="H44" i="11"/>
  <c r="I44" i="11" s="1"/>
  <c r="H28" i="11"/>
  <c r="I28" i="11" s="1"/>
  <c r="H43" i="11"/>
  <c r="I43" i="11" s="1"/>
  <c r="H51" i="11"/>
  <c r="I51" i="11" s="1"/>
  <c r="H47" i="11"/>
  <c r="I47" i="11" s="1"/>
  <c r="I46" i="11" s="1"/>
  <c r="H24" i="11"/>
  <c r="I24" i="11" s="1"/>
  <c r="H23" i="11"/>
  <c r="I23" i="11" s="1"/>
  <c r="H37" i="11"/>
  <c r="I37" i="11" s="1"/>
  <c r="H32" i="11"/>
  <c r="I32" i="11" s="1"/>
  <c r="H27" i="11"/>
  <c r="I27" i="11" s="1"/>
  <c r="H40" i="11"/>
  <c r="I40" i="11" s="1"/>
  <c r="H33" i="11"/>
  <c r="I33" i="11" s="1"/>
  <c r="H45" i="11"/>
  <c r="I45" i="11" s="1"/>
  <c r="H41" i="11"/>
  <c r="I41" i="11" s="1"/>
  <c r="H52" i="11"/>
  <c r="I52" i="11" s="1"/>
  <c r="H34" i="11"/>
  <c r="I34" i="11" s="1"/>
  <c r="H36" i="11"/>
  <c r="I36" i="11" s="1"/>
  <c r="H39" i="11"/>
  <c r="I39" i="11" s="1"/>
  <c r="H31" i="11"/>
  <c r="I31" i="11" s="1"/>
  <c r="H38" i="11"/>
  <c r="I38" i="11" s="1"/>
  <c r="H25" i="11"/>
  <c r="I25" i="11" s="1"/>
  <c r="H22" i="11"/>
  <c r="I22" i="11" s="1"/>
  <c r="H50" i="11"/>
  <c r="I50" i="11" s="1"/>
  <c r="H26" i="11"/>
  <c r="I26" i="11" s="1"/>
  <c r="H35" i="11"/>
  <c r="I35" i="11" s="1"/>
  <c r="H42" i="11"/>
  <c r="I42" i="11" s="1"/>
  <c r="I273" i="5"/>
  <c r="I253" i="5"/>
  <c r="I263" i="5"/>
  <c r="I209" i="5"/>
  <c r="I252" i="5"/>
  <c r="I208" i="5"/>
  <c r="I207" i="5"/>
  <c r="I202" i="5"/>
  <c r="I205" i="5"/>
  <c r="I204" i="5"/>
  <c r="I201" i="5"/>
  <c r="I184" i="5"/>
  <c r="I185" i="5"/>
  <c r="I153" i="5"/>
  <c r="I154" i="5"/>
  <c r="I155" i="5"/>
  <c r="I144" i="5"/>
  <c r="I161" i="5"/>
  <c r="I166" i="5"/>
  <c r="I143" i="5"/>
  <c r="I158" i="5"/>
  <c r="I97" i="5"/>
  <c r="I101" i="5"/>
  <c r="I92" i="5"/>
  <c r="I91" i="5"/>
  <c r="I68" i="5"/>
  <c r="I59" i="5"/>
  <c r="I45" i="5"/>
  <c r="I69" i="5"/>
  <c r="I70" i="5"/>
  <c r="I60" i="5"/>
  <c r="I35" i="5"/>
  <c r="I34" i="5"/>
  <c r="I33" i="5"/>
  <c r="I41" i="5"/>
  <c r="I37" i="5"/>
  <c r="I39" i="5"/>
  <c r="I42" i="5"/>
  <c r="I44" i="5"/>
  <c r="I36" i="5"/>
  <c r="I38" i="5"/>
  <c r="I40" i="5"/>
  <c r="I43" i="5"/>
  <c r="I32" i="5"/>
  <c r="I31" i="5"/>
  <c r="I80" i="5"/>
  <c r="I81" i="5"/>
  <c r="I294" i="5"/>
  <c r="I295" i="5"/>
  <c r="I227" i="5"/>
  <c r="I262" i="5"/>
  <c r="I261" i="5"/>
  <c r="I216" i="5"/>
  <c r="I193" i="5"/>
  <c r="I190" i="5"/>
  <c r="I191" i="5"/>
  <c r="I189" i="5"/>
  <c r="I187" i="5"/>
  <c r="I188" i="5"/>
  <c r="I179" i="5"/>
  <c r="I180" i="5"/>
  <c r="I160" i="5"/>
  <c r="I171" i="5"/>
  <c r="I172" i="5"/>
  <c r="I173" i="5"/>
  <c r="I145" i="5"/>
  <c r="I146" i="5"/>
  <c r="I147" i="5"/>
  <c r="I142" i="5"/>
  <c r="I88" i="5"/>
  <c r="I93" i="5"/>
  <c r="I89" i="5"/>
  <c r="I94" i="5"/>
  <c r="I30" i="11" l="1"/>
  <c r="I29" i="11" s="1"/>
  <c r="I57" i="11" s="1"/>
  <c r="I55" i="11" s="1"/>
  <c r="I56" i="11" s="1"/>
  <c r="I21" i="11"/>
  <c r="I79" i="5"/>
  <c r="I30" i="5"/>
  <c r="B36" i="8"/>
  <c r="B34" i="8"/>
  <c r="B12" i="8"/>
  <c r="Q42" i="8" l="1"/>
  <c r="Q24" i="8"/>
  <c r="Q46" i="8"/>
  <c r="Q44" i="8"/>
  <c r="Q40" i="8"/>
  <c r="Q38" i="8"/>
  <c r="Q36" i="8"/>
  <c r="Q34" i="8"/>
  <c r="Q32" i="8"/>
  <c r="Q30" i="8"/>
  <c r="Q28" i="8"/>
  <c r="Q26" i="8"/>
  <c r="Q22" i="8"/>
  <c r="Q20" i="8"/>
  <c r="Q18" i="8"/>
  <c r="Q16" i="8"/>
  <c r="Q14" i="8"/>
  <c r="Q12" i="8"/>
  <c r="I299" i="5" l="1"/>
  <c r="I293" i="5"/>
  <c r="I292" i="5"/>
  <c r="I291" i="5"/>
  <c r="I290" i="5" s="1"/>
  <c r="D45" i="10" s="1"/>
  <c r="I289" i="5"/>
  <c r="I288" i="5"/>
  <c r="I287" i="5"/>
  <c r="I286" i="5"/>
  <c r="I285" i="5"/>
  <c r="I284" i="5"/>
  <c r="I283" i="5"/>
  <c r="I282" i="5"/>
  <c r="I281" i="5"/>
  <c r="I280" i="5"/>
  <c r="I279" i="5"/>
  <c r="I277" i="5"/>
  <c r="I276" i="5"/>
  <c r="I275" i="5"/>
  <c r="I274" i="5"/>
  <c r="I271" i="5"/>
  <c r="I270" i="5"/>
  <c r="I269" i="5"/>
  <c r="I268" i="5"/>
  <c r="I267" i="5"/>
  <c r="I266" i="5"/>
  <c r="I265" i="5"/>
  <c r="I264" i="5"/>
  <c r="I260" i="5"/>
  <c r="I259" i="5"/>
  <c r="I258" i="5"/>
  <c r="I257" i="5"/>
  <c r="I255" i="5"/>
  <c r="I254" i="5"/>
  <c r="I251" i="5"/>
  <c r="I250" i="5"/>
  <c r="I249" i="5"/>
  <c r="I248" i="5"/>
  <c r="I247" i="5"/>
  <c r="I246" i="5"/>
  <c r="I243" i="5"/>
  <c r="I242" i="5"/>
  <c r="I241" i="5"/>
  <c r="I240" i="5"/>
  <c r="I238" i="5"/>
  <c r="I237" i="5"/>
  <c r="I236" i="5"/>
  <c r="I235" i="5"/>
  <c r="I234" i="5"/>
  <c r="I233" i="5"/>
  <c r="I232" i="5"/>
  <c r="I231" i="5"/>
  <c r="I230" i="5"/>
  <c r="I229" i="5"/>
  <c r="I228" i="5"/>
  <c r="I226" i="5"/>
  <c r="I225" i="5"/>
  <c r="I224" i="5"/>
  <c r="I222" i="5"/>
  <c r="I221" i="5"/>
  <c r="I220" i="5"/>
  <c r="I219" i="5"/>
  <c r="I218" i="5"/>
  <c r="I217" i="5"/>
  <c r="I215" i="5"/>
  <c r="I214" i="5"/>
  <c r="I213" i="5"/>
  <c r="I212" i="5"/>
  <c r="I211" i="5"/>
  <c r="I210" i="5"/>
  <c r="I206" i="5"/>
  <c r="I203" i="5"/>
  <c r="I200" i="5"/>
  <c r="I199" i="5"/>
  <c r="I198" i="5"/>
  <c r="I197" i="5"/>
  <c r="I195" i="5"/>
  <c r="I194" i="5"/>
  <c r="I192" i="5"/>
  <c r="I186" i="5"/>
  <c r="I183" i="5"/>
  <c r="I182" i="5"/>
  <c r="I181" i="5"/>
  <c r="I178" i="5"/>
  <c r="I176" i="5"/>
  <c r="I175" i="5"/>
  <c r="I174" i="5"/>
  <c r="I170" i="5"/>
  <c r="I169" i="5"/>
  <c r="I168" i="5"/>
  <c r="I167" i="5"/>
  <c r="I165" i="5"/>
  <c r="I164" i="5"/>
  <c r="I163" i="5"/>
  <c r="I162" i="5"/>
  <c r="I159" i="5"/>
  <c r="I157" i="5"/>
  <c r="I156" i="5"/>
  <c r="I152" i="5"/>
  <c r="I151" i="5"/>
  <c r="I150" i="5"/>
  <c r="I149" i="5"/>
  <c r="I148" i="5"/>
  <c r="I141" i="5"/>
  <c r="I140" i="5"/>
  <c r="I139" i="5"/>
  <c r="I138" i="5"/>
  <c r="I137" i="5"/>
  <c r="I136" i="5"/>
  <c r="I135" i="5"/>
  <c r="I133" i="5"/>
  <c r="I132" i="5"/>
  <c r="I131" i="5"/>
  <c r="I129" i="5"/>
  <c r="I128" i="5"/>
  <c r="I127" i="5"/>
  <c r="I126" i="5"/>
  <c r="I124" i="5"/>
  <c r="I123" i="5"/>
  <c r="I122" i="5"/>
  <c r="I121" i="5"/>
  <c r="I120" i="5"/>
  <c r="I119" i="5"/>
  <c r="I116" i="5"/>
  <c r="I115" i="5"/>
  <c r="I114" i="5"/>
  <c r="I113" i="5"/>
  <c r="I112" i="5"/>
  <c r="I110" i="5"/>
  <c r="I109" i="5"/>
  <c r="I107" i="5"/>
  <c r="I106" i="5"/>
  <c r="I105" i="5"/>
  <c r="I104" i="5"/>
  <c r="I103" i="5"/>
  <c r="I100" i="5"/>
  <c r="I99" i="5"/>
  <c r="I98" i="5"/>
  <c r="I96" i="5"/>
  <c r="I95" i="5"/>
  <c r="I90" i="5"/>
  <c r="I87" i="5"/>
  <c r="I86" i="5"/>
  <c r="I84" i="5"/>
  <c r="I83" i="5"/>
  <c r="I77" i="5"/>
  <c r="I76" i="5"/>
  <c r="I75" i="5"/>
  <c r="I74" i="5"/>
  <c r="I73" i="5"/>
  <c r="I71" i="5"/>
  <c r="I67" i="5"/>
  <c r="I66" i="5"/>
  <c r="I65" i="5"/>
  <c r="I64" i="5"/>
  <c r="I63" i="5"/>
  <c r="I61" i="5"/>
  <c r="I58" i="5"/>
  <c r="I57" i="5"/>
  <c r="I56" i="5"/>
  <c r="I53" i="5"/>
  <c r="I52" i="5"/>
  <c r="I51" i="5"/>
  <c r="I50" i="5"/>
  <c r="I49" i="5"/>
  <c r="I48" i="5"/>
  <c r="I47" i="5"/>
  <c r="I28" i="5"/>
  <c r="I27" i="5"/>
  <c r="I26" i="5"/>
  <c r="I25" i="5"/>
  <c r="I24" i="5"/>
  <c r="I23" i="5"/>
  <c r="I22" i="5"/>
  <c r="G45" i="10" l="1"/>
  <c r="H45" i="10"/>
  <c r="N45" i="10"/>
  <c r="E45" i="10"/>
  <c r="J45" i="10"/>
  <c r="K45" i="10"/>
  <c r="O45" i="10"/>
  <c r="L45" i="10"/>
  <c r="F45" i="10"/>
  <c r="M45" i="10"/>
  <c r="I45" i="10"/>
  <c r="P45" i="10"/>
  <c r="I298" i="5"/>
  <c r="D47" i="10" s="1"/>
  <c r="I272" i="5"/>
  <c r="I223" i="5"/>
  <c r="D39" i="10" s="1"/>
  <c r="I108" i="5"/>
  <c r="D25" i="10" s="1"/>
  <c r="I239" i="5"/>
  <c r="D41" i="10" s="1"/>
  <c r="I196" i="5"/>
  <c r="D37" i="10" s="1"/>
  <c r="I85" i="5"/>
  <c r="D21" i="10" s="1"/>
  <c r="I118" i="5"/>
  <c r="I245" i="5"/>
  <c r="I256" i="5"/>
  <c r="I72" i="5"/>
  <c r="I134" i="5"/>
  <c r="I278" i="5"/>
  <c r="I62" i="5"/>
  <c r="I130" i="5"/>
  <c r="D31" i="10" s="1"/>
  <c r="I55" i="5"/>
  <c r="I111" i="5"/>
  <c r="D27" i="10" s="1"/>
  <c r="I46" i="5"/>
  <c r="I29" i="5" s="1"/>
  <c r="D15" i="10" s="1"/>
  <c r="I21" i="5"/>
  <c r="D13" i="10" s="1"/>
  <c r="I102" i="5"/>
  <c r="D23" i="10" s="1"/>
  <c r="I125" i="5"/>
  <c r="I177" i="5"/>
  <c r="D35" i="10" s="1"/>
  <c r="I82" i="5"/>
  <c r="I78" i="5" s="1"/>
  <c r="P25" i="10" l="1"/>
  <c r="G25" i="10"/>
  <c r="J25" i="10"/>
  <c r="N25" i="10"/>
  <c r="E25" i="10"/>
  <c r="O25" i="10"/>
  <c r="M25" i="10"/>
  <c r="F25" i="10"/>
  <c r="K25" i="10"/>
  <c r="I25" i="10"/>
  <c r="L25" i="10"/>
  <c r="H25" i="10"/>
  <c r="G15" i="10"/>
  <c r="H15" i="10"/>
  <c r="E15" i="10"/>
  <c r="K15" i="10"/>
  <c r="I15" i="10"/>
  <c r="M15" i="10"/>
  <c r="O15" i="10"/>
  <c r="F15" i="10"/>
  <c r="L15" i="10"/>
  <c r="N15" i="10"/>
  <c r="J15" i="10"/>
  <c r="P15" i="10"/>
  <c r="P47" i="10"/>
  <c r="I47" i="10"/>
  <c r="N47" i="10"/>
  <c r="E47" i="10"/>
  <c r="G47" i="10"/>
  <c r="L47" i="10"/>
  <c r="H47" i="10"/>
  <c r="F47" i="10"/>
  <c r="K47" i="10"/>
  <c r="J47" i="10"/>
  <c r="M47" i="10"/>
  <c r="O47" i="10"/>
  <c r="L27" i="10"/>
  <c r="F27" i="10"/>
  <c r="O27" i="10"/>
  <c r="N27" i="10"/>
  <c r="E27" i="10"/>
  <c r="P27" i="10"/>
  <c r="G27" i="10"/>
  <c r="J27" i="10"/>
  <c r="M27" i="10"/>
  <c r="H27" i="10"/>
  <c r="I27" i="10"/>
  <c r="K27" i="10"/>
  <c r="K23" i="10"/>
  <c r="L23" i="10"/>
  <c r="N23" i="10"/>
  <c r="P23" i="10"/>
  <c r="H23" i="10"/>
  <c r="G23" i="10"/>
  <c r="E23" i="10"/>
  <c r="J23" i="10"/>
  <c r="M23" i="10"/>
  <c r="O23" i="10"/>
  <c r="I23" i="10"/>
  <c r="F23" i="10"/>
  <c r="J13" i="10"/>
  <c r="M13" i="10"/>
  <c r="N13" i="10"/>
  <c r="L13" i="10"/>
  <c r="K13" i="10"/>
  <c r="G13" i="10"/>
  <c r="O13" i="10"/>
  <c r="E13" i="10"/>
  <c r="I13" i="10"/>
  <c r="F13" i="10"/>
  <c r="H13" i="10"/>
  <c r="P13" i="10"/>
  <c r="P31" i="10"/>
  <c r="H31" i="10"/>
  <c r="E31" i="10"/>
  <c r="F31" i="10"/>
  <c r="G31" i="10"/>
  <c r="M31" i="10"/>
  <c r="J31" i="10"/>
  <c r="I31" i="10"/>
  <c r="K31" i="10"/>
  <c r="N31" i="10"/>
  <c r="L31" i="10"/>
  <c r="O31" i="10"/>
  <c r="D33" i="8"/>
  <c r="O33" i="8" s="1"/>
  <c r="D33" i="10"/>
  <c r="J39" i="10"/>
  <c r="K39" i="10"/>
  <c r="M39" i="10"/>
  <c r="N39" i="10"/>
  <c r="O39" i="10"/>
  <c r="P39" i="10"/>
  <c r="L39" i="10"/>
  <c r="I39" i="10"/>
  <c r="F39" i="10"/>
  <c r="H39" i="10"/>
  <c r="G39" i="10"/>
  <c r="E39" i="10"/>
  <c r="P21" i="10"/>
  <c r="F21" i="10"/>
  <c r="K21" i="10"/>
  <c r="J21" i="10"/>
  <c r="I21" i="10"/>
  <c r="O21" i="10"/>
  <c r="H21" i="10"/>
  <c r="G21" i="10"/>
  <c r="L21" i="10"/>
  <c r="E21" i="10"/>
  <c r="M21" i="10"/>
  <c r="N21" i="10"/>
  <c r="O37" i="10"/>
  <c r="M37" i="10"/>
  <c r="P37" i="10"/>
  <c r="H37" i="10"/>
  <c r="I37" i="10"/>
  <c r="J37" i="10"/>
  <c r="L37" i="10"/>
  <c r="N37" i="10"/>
  <c r="F37" i="10"/>
  <c r="E37" i="10"/>
  <c r="G37" i="10"/>
  <c r="K37" i="10"/>
  <c r="D19" i="8"/>
  <c r="D19" i="10"/>
  <c r="I35" i="10"/>
  <c r="F35" i="10"/>
  <c r="K35" i="10"/>
  <c r="G35" i="10"/>
  <c r="P35" i="10"/>
  <c r="O35" i="10"/>
  <c r="M35" i="10"/>
  <c r="E35" i="10"/>
  <c r="L35" i="10"/>
  <c r="N35" i="10"/>
  <c r="J35" i="10"/>
  <c r="H35" i="10"/>
  <c r="N41" i="10"/>
  <c r="E41" i="10"/>
  <c r="F41" i="10"/>
  <c r="G41" i="10"/>
  <c r="H41" i="10"/>
  <c r="I41" i="10"/>
  <c r="O41" i="10"/>
  <c r="L41" i="10"/>
  <c r="J41" i="10"/>
  <c r="M41" i="10"/>
  <c r="P41" i="10"/>
  <c r="K41" i="10"/>
  <c r="Q45" i="10"/>
  <c r="L19" i="8"/>
  <c r="P19" i="8"/>
  <c r="J19" i="8"/>
  <c r="N19" i="8"/>
  <c r="K19" i="8"/>
  <c r="I19" i="8"/>
  <c r="M19" i="8"/>
  <c r="O19" i="8"/>
  <c r="J33" i="8"/>
  <c r="K33" i="8"/>
  <c r="M33" i="8"/>
  <c r="D47" i="8"/>
  <c r="I54" i="5"/>
  <c r="D17" i="10" s="1"/>
  <c r="D39" i="8"/>
  <c r="D27" i="8"/>
  <c r="G19" i="8"/>
  <c r="D23" i="8"/>
  <c r="D41" i="8"/>
  <c r="D37" i="8"/>
  <c r="D35" i="8"/>
  <c r="D13" i="8"/>
  <c r="E13" i="8" s="1"/>
  <c r="Q13" i="8" s="1"/>
  <c r="D31" i="8"/>
  <c r="D21" i="8"/>
  <c r="D25" i="8"/>
  <c r="D45" i="8"/>
  <c r="I244" i="5"/>
  <c r="D43" i="10" s="1"/>
  <c r="I117" i="5"/>
  <c r="D29" i="10" s="1"/>
  <c r="P19" i="10" l="1"/>
  <c r="F19" i="10"/>
  <c r="G19" i="10"/>
  <c r="L19" i="10"/>
  <c r="I19" i="10"/>
  <c r="H19" i="10"/>
  <c r="J19" i="10"/>
  <c r="K19" i="10"/>
  <c r="M19" i="10"/>
  <c r="O19" i="10"/>
  <c r="E19" i="10"/>
  <c r="N19" i="10"/>
  <c r="N33" i="8"/>
  <c r="Q41" i="10"/>
  <c r="O33" i="10"/>
  <c r="E33" i="10"/>
  <c r="F33" i="10"/>
  <c r="G33" i="10"/>
  <c r="P33" i="10"/>
  <c r="J33" i="10"/>
  <c r="M33" i="10"/>
  <c r="I33" i="10"/>
  <c r="H33" i="10"/>
  <c r="L33" i="10"/>
  <c r="K33" i="10"/>
  <c r="N33" i="10"/>
  <c r="M50" i="10"/>
  <c r="E50" i="10"/>
  <c r="Q47" i="10"/>
  <c r="Q27" i="10"/>
  <c r="Q25" i="10"/>
  <c r="P33" i="8"/>
  <c r="Q13" i="10"/>
  <c r="Q23" i="10"/>
  <c r="I43" i="10"/>
  <c r="I50" i="10" s="1"/>
  <c r="F43" i="10"/>
  <c r="F50" i="10" s="1"/>
  <c r="G43" i="10"/>
  <c r="E43" i="10"/>
  <c r="J43" i="10"/>
  <c r="J50" i="10" s="1"/>
  <c r="L43" i="10"/>
  <c r="L50" i="10" s="1"/>
  <c r="H43" i="10"/>
  <c r="M43" i="10"/>
  <c r="N43" i="10"/>
  <c r="N50" i="10" s="1"/>
  <c r="O43" i="10"/>
  <c r="O50" i="10" s="1"/>
  <c r="P43" i="10"/>
  <c r="P50" i="10" s="1"/>
  <c r="K43" i="10"/>
  <c r="K50" i="10" s="1"/>
  <c r="D42" i="10"/>
  <c r="Q15" i="10"/>
  <c r="Q35" i="10"/>
  <c r="Q21" i="10"/>
  <c r="L17" i="10"/>
  <c r="K17" i="10"/>
  <c r="P17" i="10"/>
  <c r="H17" i="10"/>
  <c r="O17" i="10"/>
  <c r="N17" i="10"/>
  <c r="M17" i="10"/>
  <c r="I17" i="10"/>
  <c r="J17" i="10"/>
  <c r="E17" i="10"/>
  <c r="G17" i="10"/>
  <c r="G50" i="10" s="1"/>
  <c r="F17" i="10"/>
  <c r="L33" i="8"/>
  <c r="Q37" i="10"/>
  <c r="Q39" i="10"/>
  <c r="Q31" i="10"/>
  <c r="D50" i="10"/>
  <c r="I29" i="10"/>
  <c r="E29" i="10"/>
  <c r="O29" i="10"/>
  <c r="G29" i="10"/>
  <c r="J29" i="10"/>
  <c r="K29" i="10"/>
  <c r="N29" i="10"/>
  <c r="P29" i="10"/>
  <c r="H29" i="10"/>
  <c r="H50" i="10" s="1"/>
  <c r="F29" i="10"/>
  <c r="L29" i="10"/>
  <c r="M29" i="10"/>
  <c r="G45" i="8"/>
  <c r="H45" i="8"/>
  <c r="I45" i="8"/>
  <c r="I35" i="8"/>
  <c r="K35" i="8"/>
  <c r="O35" i="8"/>
  <c r="M35" i="8"/>
  <c r="J35" i="8"/>
  <c r="L35" i="8"/>
  <c r="P35" i="8"/>
  <c r="N35" i="8"/>
  <c r="P47" i="8"/>
  <c r="K47" i="8"/>
  <c r="O47" i="8"/>
  <c r="M47" i="8"/>
  <c r="J47" i="8"/>
  <c r="N47" i="8"/>
  <c r="L47" i="8"/>
  <c r="H21" i="8"/>
  <c r="L21" i="8"/>
  <c r="P21" i="8"/>
  <c r="J21" i="8"/>
  <c r="N21" i="8"/>
  <c r="K21" i="8"/>
  <c r="I21" i="8"/>
  <c r="M21" i="8"/>
  <c r="O21" i="8"/>
  <c r="I37" i="8"/>
  <c r="J37" i="8"/>
  <c r="N37" i="8"/>
  <c r="L37" i="8"/>
  <c r="P37" i="8"/>
  <c r="K37" i="8"/>
  <c r="O37" i="8"/>
  <c r="M37" i="8"/>
  <c r="H27" i="8"/>
  <c r="L27" i="8"/>
  <c r="P27" i="8"/>
  <c r="J27" i="8"/>
  <c r="N27" i="8"/>
  <c r="O27" i="8"/>
  <c r="M27" i="8"/>
  <c r="K27" i="8"/>
  <c r="I31" i="8"/>
  <c r="M31" i="8"/>
  <c r="K31" i="8"/>
  <c r="O31" i="8"/>
  <c r="L31" i="8"/>
  <c r="J31" i="8"/>
  <c r="Q31" i="8" s="1"/>
  <c r="N31" i="8"/>
  <c r="P41" i="8"/>
  <c r="Q41" i="8" s="1"/>
  <c r="N41" i="8"/>
  <c r="O41" i="8"/>
  <c r="M41" i="8"/>
  <c r="P39" i="8"/>
  <c r="H39" i="8"/>
  <c r="L39" i="8"/>
  <c r="J39" i="8"/>
  <c r="N39" i="8"/>
  <c r="O39" i="8"/>
  <c r="I39" i="8"/>
  <c r="M39" i="8"/>
  <c r="K39" i="8"/>
  <c r="E25" i="8"/>
  <c r="L25" i="8"/>
  <c r="P25" i="8"/>
  <c r="J25" i="8"/>
  <c r="N25" i="8"/>
  <c r="K25" i="8"/>
  <c r="F25" i="8"/>
  <c r="I25" i="8"/>
  <c r="M25" i="8"/>
  <c r="O25" i="8"/>
  <c r="P45" i="8"/>
  <c r="M45" i="8"/>
  <c r="K45" i="8"/>
  <c r="O45" i="8"/>
  <c r="L45" i="8"/>
  <c r="J45" i="8"/>
  <c r="N45" i="8"/>
  <c r="H23" i="8"/>
  <c r="L23" i="8"/>
  <c r="P23" i="8"/>
  <c r="J23" i="8"/>
  <c r="N23" i="8"/>
  <c r="K23" i="8"/>
  <c r="I23" i="8"/>
  <c r="M23" i="8"/>
  <c r="O23" i="8"/>
  <c r="I303" i="5"/>
  <c r="H8" i="10" s="1"/>
  <c r="F19" i="8"/>
  <c r="H19" i="8"/>
  <c r="H25" i="8"/>
  <c r="G27" i="8"/>
  <c r="P31" i="8"/>
  <c r="I27" i="8"/>
  <c r="H37" i="8"/>
  <c r="I33" i="8"/>
  <c r="H33" i="8"/>
  <c r="D43" i="8"/>
  <c r="H35" i="8"/>
  <c r="D29" i="8"/>
  <c r="P43" i="8"/>
  <c r="D15" i="8"/>
  <c r="D44" i="10" l="1"/>
  <c r="D40" i="10"/>
  <c r="D14" i="10"/>
  <c r="D22" i="10"/>
  <c r="D12" i="10"/>
  <c r="D20" i="10"/>
  <c r="D38" i="10"/>
  <c r="D30" i="10"/>
  <c r="D34" i="10"/>
  <c r="D36" i="10"/>
  <c r="D24" i="10"/>
  <c r="D26" i="10"/>
  <c r="D46" i="10"/>
  <c r="Q17" i="10"/>
  <c r="Q43" i="10"/>
  <c r="D32" i="10"/>
  <c r="D18" i="10"/>
  <c r="Q47" i="8"/>
  <c r="D28" i="10"/>
  <c r="Q33" i="10"/>
  <c r="Q19" i="10"/>
  <c r="E52" i="10"/>
  <c r="F52" i="10" s="1"/>
  <c r="G52" i="10" s="1"/>
  <c r="H52" i="10" s="1"/>
  <c r="I52" i="10" s="1"/>
  <c r="J52" i="10" s="1"/>
  <c r="K52" i="10" s="1"/>
  <c r="L52" i="10" s="1"/>
  <c r="M52" i="10" s="1"/>
  <c r="N52" i="10" s="1"/>
  <c r="O52" i="10" s="1"/>
  <c r="P52" i="10" s="1"/>
  <c r="Q50" i="10"/>
  <c r="Q29" i="10"/>
  <c r="D16" i="10"/>
  <c r="Q39" i="8"/>
  <c r="H7" i="3"/>
  <c r="I301" i="5"/>
  <c r="I302" i="5" s="1"/>
  <c r="Q35" i="8"/>
  <c r="Q37" i="8"/>
  <c r="Q25" i="8"/>
  <c r="Q23" i="8"/>
  <c r="Q21" i="8"/>
  <c r="H29" i="8"/>
  <c r="K29" i="8"/>
  <c r="O29" i="8"/>
  <c r="M29" i="8"/>
  <c r="N29" i="8"/>
  <c r="L29" i="8"/>
  <c r="P29" i="8"/>
  <c r="J29" i="8"/>
  <c r="Q45" i="8"/>
  <c r="H15" i="8"/>
  <c r="L15" i="8"/>
  <c r="P15" i="8"/>
  <c r="F15" i="8"/>
  <c r="J15" i="8"/>
  <c r="N15" i="8"/>
  <c r="G15" i="8"/>
  <c r="O15" i="8"/>
  <c r="I15" i="8"/>
  <c r="M15" i="8"/>
  <c r="K15" i="8"/>
  <c r="H43" i="8"/>
  <c r="K43" i="8"/>
  <c r="O43" i="8"/>
  <c r="M43" i="8"/>
  <c r="N43" i="8"/>
  <c r="L43" i="8"/>
  <c r="J43" i="8"/>
  <c r="H8" i="8"/>
  <c r="Q27" i="8"/>
  <c r="Q19" i="8"/>
  <c r="I29" i="8"/>
  <c r="I43" i="8"/>
  <c r="Q33" i="8"/>
  <c r="D17" i="8"/>
  <c r="E15" i="8"/>
  <c r="E50" i="8" s="1"/>
  <c r="D49" i="10" l="1"/>
  <c r="Q49" i="10"/>
  <c r="E52" i="8"/>
  <c r="D50" i="8"/>
  <c r="D42" i="8" s="1"/>
  <c r="K17" i="8"/>
  <c r="K50" i="8" s="1"/>
  <c r="O17" i="8"/>
  <c r="O50" i="8" s="1"/>
  <c r="I17" i="8"/>
  <c r="M17" i="8"/>
  <c r="M50" i="8" s="1"/>
  <c r="J17" i="8"/>
  <c r="J50" i="8" s="1"/>
  <c r="H17" i="8"/>
  <c r="H50" i="8" s="1"/>
  <c r="L17" i="8"/>
  <c r="L50" i="8" s="1"/>
  <c r="P17" i="8"/>
  <c r="P50" i="8" s="1"/>
  <c r="N17" i="8"/>
  <c r="N50" i="8" s="1"/>
  <c r="Q29" i="8"/>
  <c r="I50" i="8"/>
  <c r="Q43" i="8"/>
  <c r="Q15" i="8"/>
  <c r="D18" i="8"/>
  <c r="D26" i="8"/>
  <c r="D22" i="8"/>
  <c r="D12" i="8"/>
  <c r="G17" i="8"/>
  <c r="G50" i="8" s="1"/>
  <c r="F17" i="8"/>
  <c r="F50" i="8" s="1"/>
  <c r="D16" i="8"/>
  <c r="M49" i="10" l="1"/>
  <c r="J49" i="10"/>
  <c r="O49" i="10"/>
  <c r="E49" i="10"/>
  <c r="G49" i="10"/>
  <c r="K49" i="10"/>
  <c r="I49" i="10"/>
  <c r="L49" i="10"/>
  <c r="F49" i="10"/>
  <c r="H49" i="10"/>
  <c r="P49" i="10"/>
  <c r="N49" i="10"/>
  <c r="D36" i="8"/>
  <c r="D44" i="8"/>
  <c r="D20" i="8"/>
  <c r="D24" i="8"/>
  <c r="D30" i="8"/>
  <c r="D46" i="8"/>
  <c r="D38" i="8"/>
  <c r="D32" i="8"/>
  <c r="D14" i="8"/>
  <c r="D28" i="8"/>
  <c r="D34" i="8"/>
  <c r="D40" i="8"/>
  <c r="Q17" i="8"/>
  <c r="Q50" i="8"/>
  <c r="D49" i="8" l="1"/>
  <c r="F52" i="8"/>
  <c r="G52" i="8" s="1"/>
  <c r="H52" i="8" s="1"/>
  <c r="I52" i="8" s="1"/>
  <c r="F49" i="8" l="1"/>
  <c r="G49" i="8"/>
  <c r="E49" i="8"/>
  <c r="N49" i="8"/>
  <c r="M49" i="8"/>
  <c r="L49" i="8"/>
  <c r="O49" i="8"/>
  <c r="J49" i="8"/>
  <c r="K49" i="8"/>
  <c r="P49" i="8"/>
  <c r="I49" i="8"/>
  <c r="H49" i="8"/>
  <c r="Q49" i="8"/>
  <c r="J52" i="8"/>
  <c r="K52" i="8" s="1"/>
  <c r="L52" i="8" s="1"/>
  <c r="M52" i="8" s="1"/>
  <c r="N52" i="8" s="1"/>
  <c r="O52" i="8" s="1"/>
  <c r="P52" i="8" s="1"/>
</calcChain>
</file>

<file path=xl/sharedStrings.xml><?xml version="1.0" encoding="utf-8"?>
<sst xmlns="http://schemas.openxmlformats.org/spreadsheetml/2006/main" count="2939" uniqueCount="828">
  <si>
    <t xml:space="preserve"> 1 </t>
  </si>
  <si>
    <t>SERVIÇOS PRELIMINARES</t>
  </si>
  <si>
    <t xml:space="preserve"> 1.1 </t>
  </si>
  <si>
    <t>SETOP</t>
  </si>
  <si>
    <t>U</t>
  </si>
  <si>
    <t>SINAPI</t>
  </si>
  <si>
    <t>TAPUME COM TELHA METÁLICA. AF_05/2018</t>
  </si>
  <si>
    <t>m²</t>
  </si>
  <si>
    <t>LIGAÇÃO DE ÁGUA PROVISÓRIA PARA CANTEIRO,  INCLUSIVE HIDRÔMETRO E CAVALETE PARA MEDIÇÃO DE ÁGUA - ENTRADA PRINCIPAL, EM AÇO GALVANIZADO DN 20MM (1/2") - PADRÃO CONCESSIONÁRIA</t>
  </si>
  <si>
    <t>UN</t>
  </si>
  <si>
    <t>ENTRADA DE ENERGIA AÉREA, TIPO B2, PADRÃO CEMIG, CARGA INSTALADA DE 10,1KW ATÉ 15KW, BIFÁSICO, COM SAÍDA SUBTERRÂNEA, INCLUSIVE POSTE, CAIXA PARA MEDIDOR, DISJUNTOR, BARRAMENTO, ATERRAMENTO E ACESSÓRIOS</t>
  </si>
  <si>
    <t xml:space="preserve"> 2 </t>
  </si>
  <si>
    <t>FUNDAÇÕES</t>
  </si>
  <si>
    <t>M</t>
  </si>
  <si>
    <t>KG</t>
  </si>
  <si>
    <t xml:space="preserve"> 2.2 </t>
  </si>
  <si>
    <t>m³</t>
  </si>
  <si>
    <t>ARMAÇÃO DE BLOCO, VIGA BALDRAME E SAPATA UTILIZANDO AÇO CA-60 DE 5 MM - MONTAGEM. AF_06/2017</t>
  </si>
  <si>
    <t>VIGAS BALDRAMES</t>
  </si>
  <si>
    <t>ESCAVAÇÃO MANUAL DE VALA PARA VIGA BALDRAME (INCLUINDO ESCAVAÇÃO PARA COLOCAÇÃO DE FÔRMAS). AF_06/2017</t>
  </si>
  <si>
    <t>LASTRO DE CONCRETO MAGRO, APLICADO EM BLOCOS DE COROAMENTO OU SAPATAS, ESPESSURA DE 5 CM. AF_08/2017</t>
  </si>
  <si>
    <t>FABRICAÇÃO, MONTAGEM E DESMONTAGEM DE FÔRMA PARA VIGA BALDRAME, EM MADEIRA SERRADA, E=25 MM, 2 UTILIZAÇÕES. AF_06/2017</t>
  </si>
  <si>
    <t xml:space="preserve"> 3 </t>
  </si>
  <si>
    <t>SUPERESTRUTURA</t>
  </si>
  <si>
    <t xml:space="preserve"> 3.1 </t>
  </si>
  <si>
    <t>ESTRUTURA DE PILARES</t>
  </si>
  <si>
    <t xml:space="preserve"> 3.1.1 </t>
  </si>
  <si>
    <t>FORMA E DESFORMA DE COMPENSADO PLASTIFICADO, ESP. 12MM, REAPROVEITAMENTO (3X), EXCLUSIVE ESCORAMENTO</t>
  </si>
  <si>
    <t xml:space="preserve"> 3.2 </t>
  </si>
  <si>
    <t>ESTRUTURA DE VIGAS</t>
  </si>
  <si>
    <t xml:space="preserve"> 3.2.1 </t>
  </si>
  <si>
    <t>MONTAGEM E DESMONTAGEM DE FÔRMA DE VIGA, ESCORAMENTO COM GARFO DE MADEIRA, PÉ-DIREITO SIMPLES, EM CHAPA DE MADEIRA RESINADA, 8 UTILIZAÇÕES. AF_09/2020</t>
  </si>
  <si>
    <t xml:space="preserve"> 3.3 </t>
  </si>
  <si>
    <t>ESTRUTURA DE LAJES</t>
  </si>
  <si>
    <t xml:space="preserve"> 3.3.1 </t>
  </si>
  <si>
    <t>ESCORAMENTO DE FÔRMAS DE LAJE EM MADEIRA NÃO APARELHADA, PÉ-DIREITO SIMPLES, INCLUSO TRAVAMENTO, 4 UTILIZAÇÕES. AF_09/2020</t>
  </si>
  <si>
    <t>ALVENARIAS DE VEDAÇÃO</t>
  </si>
  <si>
    <t xml:space="preserve"> 5 </t>
  </si>
  <si>
    <t>ESQUADRIAS</t>
  </si>
  <si>
    <t xml:space="preserve"> 5.1 </t>
  </si>
  <si>
    <t>PEITORIL DE GRANITO CINZA ANDORINHA E = 2 CM</t>
  </si>
  <si>
    <t>CJ</t>
  </si>
  <si>
    <t xml:space="preserve"> 6 </t>
  </si>
  <si>
    <t>COBERTURA</t>
  </si>
  <si>
    <t xml:space="preserve"> 6.1 </t>
  </si>
  <si>
    <t>ENGRADAMENTO PARA TELHADO DE FIBROCIMENTO ONDULADA</t>
  </si>
  <si>
    <t>RUFO E CONTRA-RUFO INTERNO DE CHAPA GALVANIZADA Nº. 26, DESENVOLVIMENTO = 33 CM</t>
  </si>
  <si>
    <t xml:space="preserve"> 7 </t>
  </si>
  <si>
    <t>IMPERMEABILIZAÇÃO</t>
  </si>
  <si>
    <t xml:space="preserve"> 7.1 </t>
  </si>
  <si>
    <t>IMPERMEABILIZACAO DE ESTRUTURAS ENTERRADAS, COM TINTA ASFALTICA, DUAS DEMAOS.(VIGAS BALDRAMES)</t>
  </si>
  <si>
    <t xml:space="preserve"> 8 </t>
  </si>
  <si>
    <t>REVESTIMENTOS INTERNOS E EXTERNOS</t>
  </si>
  <si>
    <t xml:space="preserve"> 8.1 </t>
  </si>
  <si>
    <t>CHAPISCO APLICADO EM ALVENARIA (COM PRESENÇA DE VÃOS) E ESTRUTURAS DE CONCRETO DE FACHADA, COM COLHER DE PEDREIRO.  ARGAMASSA TRAÇO 1:3 COM PREPARO EM BETONEIRA 400L. AF_06/2014</t>
  </si>
  <si>
    <t>REBOCO COM ARGAMASSA, TRAÇO 1:2:8 (CIMENTO, CAL E AREIA), ESP. 20MM, APLICAÇÃO MANUAL, PREPARO MECÂNICO</t>
  </si>
  <si>
    <t>EMBOÇO, PARA RECEBIMENTO DE CERÂMICA, EM ARGAMASSA TRAÇO 1:2:8, PREPARO MECÂNICO COM BETONEIRA 400L, APLICADO MANUALMENTE EM FACES INTERNAS DE PAREDES, PARA AMBIENTE COM ÁREA  MAIOR QUE 10M2, ESPESSURA DE 20MM, COM EXECUÇÃO DE TALISCAS. AF_06/2014</t>
  </si>
  <si>
    <t xml:space="preserve"> ED-9081 </t>
  </si>
  <si>
    <t>REVESTIMENTO COM CERÂMICA APLICADO EM PAREDE, ACABAMENTO ESMALTADO, AMBIENTE INTERNO/EXTERNO, PADRÃO EXTRA, DIMENSÃO DA PEÇA ATÉ 2025 CM2, PEI III, ASSENTAMENTO COM ARGAMASSA INDUSTRIALIZADA, INCLUSIVE REJUNTAMENTO</t>
  </si>
  <si>
    <t xml:space="preserve"> 9 </t>
  </si>
  <si>
    <t>PISOS</t>
  </si>
  <si>
    <t xml:space="preserve"> 9.1 </t>
  </si>
  <si>
    <t>PISOS INTERNOS</t>
  </si>
  <si>
    <t>RODAPÉ EM PORCELANATO DE 7CM DE ALTURA COM PLACAS DE DIMENSÕES 60X60CM. AF_06/2014</t>
  </si>
  <si>
    <t>PISO PODOTÁTIL DE BORRACHA, ALERTA, ESP. 5MM, COR PRETA, ASSENTAMENTO COM COLA DE CONTATO, INCLUSIVE FORNECIMENTO E INSTALAÇÃO</t>
  </si>
  <si>
    <t>PISO PODOTÁTIL DE BORRACHA, DIRECIONAL, ESP. 5MM, COR PRETA, ASSENTAMENTO COM COLA DE CONTATO, INCLUSIVE FORNECIMENTO E INSTALAÇÃO</t>
  </si>
  <si>
    <t xml:space="preserve"> 9.2 </t>
  </si>
  <si>
    <t>PISOS EXTERNOS</t>
  </si>
  <si>
    <t xml:space="preserve"> 9.2.1 </t>
  </si>
  <si>
    <t>CONTRAPISO E = 8 CM, FCK = 20 MPA USINADO (MECANIZADO), INCLUSIVE TELA 0,97 KG/M2 E ACABAMENTO (RAMPAS E ACESSOS)</t>
  </si>
  <si>
    <t xml:space="preserve"> ED-15226 </t>
  </si>
  <si>
    <t>PISO PODOTÁTIL DE CONCRETO, ALERTA, APLICADO EM PISO (20X20CM) COM JUNTA SECA, COR VERMELHO/AMARELO, ASSENTAMENTO COM ARGAMASSA INDUSTRIALIZADA, INCLUSIVE FORNECIMENTO E INSTALAÇÃO</t>
  </si>
  <si>
    <t xml:space="preserve"> ED-15227 </t>
  </si>
  <si>
    <t>PISO PODOTÁTIL DE CONCRETO, DIRECIONAL, APLICADO EM PISO (20X20CM) COM JUNTA SECA, COR VERMELHO/AMARELO, ASSENTAMENTO COM ARGAMASSA INDUSTRIALIZADA, INCLUSIVE FORNECIMENTO E INSTALAÇÃO</t>
  </si>
  <si>
    <t xml:space="preserve"> 10 </t>
  </si>
  <si>
    <t>PINTURAS</t>
  </si>
  <si>
    <t xml:space="preserve"> 10.1 </t>
  </si>
  <si>
    <t>PINTURA ESMALTE EM ESQUADRIA DE MADEIRA, DUAS (2) DEMÃOS, INCLUSIVE UMA (1) DEMÃO DE FUNDO NIVELADOR, EXCLUSIVE MASSA A ÓLEO</t>
  </si>
  <si>
    <t>un</t>
  </si>
  <si>
    <t>RASGO EM ALVENARIA PARA PASSAGEM DE ELETRODUTO/TUBULAÇÃO, DIÂMETROS DE 32MM A 50MM (1.1/4" A 2"), EXCLUSIVE ENCHIMENTO</t>
  </si>
  <si>
    <t>ENCHIMENTO DE RASGO EM ALVENARIA/CONCRETO COM ARGAMASSA, DIÂMETROS DE 32MM A 50MM (1.1/4" A 2"), INCLUSIVE ARGAMASSA, TRAÇO 1:2:8 (CIMENTO, CAL E AREIA), PREPARO MECÂNICO</t>
  </si>
  <si>
    <t xml:space="preserve"> 12 </t>
  </si>
  <si>
    <t xml:space="preserve"> 12.1 </t>
  </si>
  <si>
    <t xml:space="preserve"> 13 </t>
  </si>
  <si>
    <t xml:space="preserve"> 13.1 </t>
  </si>
  <si>
    <t>MITRA PVC RÍGIDO (TERMINAL DE VENTILAÇÃO TIPO) 50 MM</t>
  </si>
  <si>
    <t xml:space="preserve"> 14 </t>
  </si>
  <si>
    <t>LOUÇAS, ACESSÓRIOS E METAIS</t>
  </si>
  <si>
    <t>TANQUE DE LOUÇA BRANCA COM COLUNA, 30L OU EQUIVALENTE, INCLUSO SIFÃO FLEXÍVEL EM PVC, VÁLVULA METÁLICA E TORNEIRA DE METAL CROMADO PADRÃO MÉDIO - FORNECIMENTO E INSTALAÇÃO. AF_01/2020</t>
  </si>
  <si>
    <t>ASSENTO SANITÁRIO CONVENCIONAL - FORNECIMENTO E INSTALACAO. AF_01/2020</t>
  </si>
  <si>
    <t>DISPENSER EM PLÁSTICO PARA PAPEL TOALHA 2 OU 3 FOLHAS</t>
  </si>
  <si>
    <t>TORNEIRA CROMADA 1/2 OU 3/4 PARA TANQUE, PADRÃO MÉDIO - FORNECIMENTO E INSTALAÇÃO. AF_01/2020</t>
  </si>
  <si>
    <t>DUCHA HIGIÊNICA COM REGISTRO PARA CONTROLE DE FLUXO DE ÁGUA, DIÂMETRO 1/2" (20MM), INCLUSIVE FORNECIMENTO E INSTALAÇÃO</t>
  </si>
  <si>
    <t>RODABANCA/FRONTÃO PARA BANCADA EM GRANITO, COR CINZA ANDORINHA, ESP. 2CM, ALTURA DE 10CM, INCLUSIVE REJUNTAMENTO EM MASSA PLÁSTICA NA COR DA PEDRA</t>
  </si>
  <si>
    <t>BANCADA EM GRANITO, COR CINZA ANDORINHA, ESP. 2CM, ACABAMENTO POLIDO, APOIADA EM CONSOLE DE METALON (50X30)MM, EXCLUSIVE RODABANCA/FRONTÃO, TESTEIRA/FAIXA, FURO EM BANCADA, CUBA METÁLICA, VÁLVULA, SIFÃO, TORNEIRA E ENGATE FLEXÍVEL</t>
  </si>
  <si>
    <t>BARRA DE APOIO RETA, EM ALUMINIO, COMPRIMENTO 60 CM,  FIXADA NA PAREDE - FORNECIMENTO E INSTALAÇÃO. AF_01/2020</t>
  </si>
  <si>
    <t xml:space="preserve"> 15 </t>
  </si>
  <si>
    <t>SISTEMA DE PROTEÇÃO CONTRA INCÊNDIO</t>
  </si>
  <si>
    <t>LUMINÁRIA DE EMERGÊNCIA, COM 30 LÂMPADAS LED DE 2 W, SEM REATOR - FORNECIMENTO E INSTALAÇÃO. AF_02/2020</t>
  </si>
  <si>
    <t xml:space="preserve"> 16 </t>
  </si>
  <si>
    <t>INSTALAÇÃO ELÉTRICA</t>
  </si>
  <si>
    <t xml:space="preserve"> 16.1 </t>
  </si>
  <si>
    <t>QUADROS DE DISTRIBUIÇÃO</t>
  </si>
  <si>
    <t xml:space="preserve"> 16.1.1 </t>
  </si>
  <si>
    <t>und</t>
  </si>
  <si>
    <t>DISJUNTOR MONOPOLAR TIPO DIN, CORRENTE NOMINAL DE 10A - FORNECIMENTO E INSTALAÇÃO. AF_10/2020</t>
  </si>
  <si>
    <t>DISJUNTOR BIPOLAR TIPO DIN, CORRENTE NOMINAL DE 16A - FORNECIMENTO E INSTALAÇÃO. AF_10/2020</t>
  </si>
  <si>
    <t xml:space="preserve"> 16.2 </t>
  </si>
  <si>
    <t>ELETRODUTOS E ACESSÓRIOS</t>
  </si>
  <si>
    <t xml:space="preserve"> 16.2.1 </t>
  </si>
  <si>
    <t>RASGO EM ALVENARIA PARA PASSAGEM DE ELETRODUTO/TUBULAÇÃO, DIÂMETROS DE 15MM A 25MM (1/2" A 1"), EXCLUSIVE ENCHIMENTO</t>
  </si>
  <si>
    <t>ENCHIMENTO DE RASGO EM ALVENARIA/CONCRETO COM ARGAMASSA, DIÂMETROS DE 15MM A 25MM (1/2" A 1"), INCLUSIVE ARGAMASSA, TRAÇO 1:2:8 (CIMENTO, CAL E AREIA), PREPARO MECÂNICO</t>
  </si>
  <si>
    <t xml:space="preserve"> 16.3 </t>
  </si>
  <si>
    <t>CABOS</t>
  </si>
  <si>
    <t xml:space="preserve"> 16.3.1 </t>
  </si>
  <si>
    <t>CABO DE COBRE FLEXÍVEL, CLASSE 5, ISOLAMENTO TIPO EPR/HEPR, NÃO HALOGENADO, ANTICHAMA, TERMOFIXO, UNIPOLAR, SEÇÃO 2,5 MM2, 90°C, 0,6/1KV</t>
  </si>
  <si>
    <t>CABO DE COBRE FLEXÍVEL, CLASSE 5, ISOLAMENTO TIPO EPR/HEPR, NÃO HALOGENADO, ANTICHAMA, TERMOFIXO, UNIPOLAR, SEÇÃO 16 MM2, 90°C, 0,6/1KV</t>
  </si>
  <si>
    <t xml:space="preserve"> 16.4 </t>
  </si>
  <si>
    <t>ILUMINAÇÃO E TOMADAS</t>
  </si>
  <si>
    <t>SERVIÇOS COMPLEMENTARES</t>
  </si>
  <si>
    <t>MASTRO DE PÁTIO PARA BANDEIRA, EM TUBO GALVANIZADO 2" - H = 6,00 M</t>
  </si>
  <si>
    <t>PLANTIO DE GRAMA ESMERALDA EM PLACAS, INCLUSIVE TERRA VEGETAL E CONSERVAÇÃO POR 30 DIAS</t>
  </si>
  <si>
    <t>SERVIÇOS FINAIS</t>
  </si>
  <si>
    <t>LIMPEZA FINAL PARA ENTREGA DA OBRA</t>
  </si>
  <si>
    <t>Total sem BDI</t>
  </si>
  <si>
    <t>Total do BDI</t>
  </si>
  <si>
    <t>Total Geral</t>
  </si>
  <si>
    <t xml:space="preserve">_______________________________________________________________
</t>
  </si>
  <si>
    <t xml:space="preserve"> 1.2</t>
  </si>
  <si>
    <t xml:space="preserve"> 1.3</t>
  </si>
  <si>
    <t xml:space="preserve"> 1.4</t>
  </si>
  <si>
    <t xml:space="preserve"> 1.5</t>
  </si>
  <si>
    <t xml:space="preserve"> 1.7</t>
  </si>
  <si>
    <t xml:space="preserve"> 2.2.2</t>
  </si>
  <si>
    <t xml:space="preserve"> 2.2.3</t>
  </si>
  <si>
    <t xml:space="preserve"> 2.2.4</t>
  </si>
  <si>
    <t xml:space="preserve"> 2.2.5</t>
  </si>
  <si>
    <t xml:space="preserve"> 2.2.6</t>
  </si>
  <si>
    <t xml:space="preserve"> 2.2.7</t>
  </si>
  <si>
    <t xml:space="preserve"> 3.1.2</t>
  </si>
  <si>
    <t xml:space="preserve"> 3.1.3</t>
  </si>
  <si>
    <t xml:space="preserve"> 3.1.4</t>
  </si>
  <si>
    <t xml:space="preserve"> 3.2.2</t>
  </si>
  <si>
    <t xml:space="preserve"> 3.2.3</t>
  </si>
  <si>
    <t xml:space="preserve"> 3.2.4</t>
  </si>
  <si>
    <t xml:space="preserve"> 3.2.5</t>
  </si>
  <si>
    <t xml:space="preserve"> 3.2.6</t>
  </si>
  <si>
    <t xml:space="preserve"> 3.3.2</t>
  </si>
  <si>
    <t xml:space="preserve"> 3.3.3</t>
  </si>
  <si>
    <t xml:space="preserve"> 3.3.4</t>
  </si>
  <si>
    <t xml:space="preserve"> 3.3.5</t>
  </si>
  <si>
    <t xml:space="preserve"> 4.2</t>
  </si>
  <si>
    <t xml:space="preserve"> 5.2</t>
  </si>
  <si>
    <t xml:space="preserve"> 5.3</t>
  </si>
  <si>
    <t xml:space="preserve"> 5.4</t>
  </si>
  <si>
    <t xml:space="preserve"> 5.5</t>
  </si>
  <si>
    <t xml:space="preserve"> 5.6</t>
  </si>
  <si>
    <t xml:space="preserve"> 5.7</t>
  </si>
  <si>
    <t xml:space="preserve"> 5.8</t>
  </si>
  <si>
    <t xml:space="preserve"> 5.9</t>
  </si>
  <si>
    <t xml:space="preserve"> 5.10</t>
  </si>
  <si>
    <t xml:space="preserve"> 5.11</t>
  </si>
  <si>
    <t xml:space="preserve"> 5.12</t>
  </si>
  <si>
    <t xml:space="preserve"> 6.2</t>
  </si>
  <si>
    <t xml:space="preserve"> 6.3</t>
  </si>
  <si>
    <t xml:space="preserve"> 6.4</t>
  </si>
  <si>
    <t xml:space="preserve"> 6.5</t>
  </si>
  <si>
    <t xml:space="preserve"> 8.2</t>
  </si>
  <si>
    <t xml:space="preserve"> 8.3</t>
  </si>
  <si>
    <t xml:space="preserve"> 8.4</t>
  </si>
  <si>
    <t xml:space="preserve"> 8.5</t>
  </si>
  <si>
    <t xml:space="preserve"> 9.1.2</t>
  </si>
  <si>
    <t xml:space="preserve"> 9.1.3</t>
  </si>
  <si>
    <t xml:space="preserve"> 9.1.4</t>
  </si>
  <si>
    <t xml:space="preserve"> 9.1.5</t>
  </si>
  <si>
    <t xml:space="preserve"> 9.1.6</t>
  </si>
  <si>
    <t xml:space="preserve"> 9.2.2</t>
  </si>
  <si>
    <t xml:space="preserve"> 9.2.4</t>
  </si>
  <si>
    <t xml:space="preserve"> 10.2</t>
  </si>
  <si>
    <t xml:space="preserve"> 10.3</t>
  </si>
  <si>
    <t xml:space="preserve"> 12.2</t>
  </si>
  <si>
    <t xml:space="preserve"> 12.3</t>
  </si>
  <si>
    <t xml:space="preserve"> 12.5</t>
  </si>
  <si>
    <t xml:space="preserve"> 12.6</t>
  </si>
  <si>
    <t xml:space="preserve"> 12.7</t>
  </si>
  <si>
    <t xml:space="preserve"> 12.8</t>
  </si>
  <si>
    <t xml:space="preserve"> 12.9</t>
  </si>
  <si>
    <t xml:space="preserve"> 12.11</t>
  </si>
  <si>
    <t xml:space="preserve"> 13.2</t>
  </si>
  <si>
    <t xml:space="preserve"> 13.3</t>
  </si>
  <si>
    <t xml:space="preserve"> 13.4</t>
  </si>
  <si>
    <t xml:space="preserve"> 13.5</t>
  </si>
  <si>
    <t xml:space="preserve"> 13.6</t>
  </si>
  <si>
    <t xml:space="preserve"> 13.7</t>
  </si>
  <si>
    <t xml:space="preserve"> 13.8</t>
  </si>
  <si>
    <t xml:space="preserve"> 13.9</t>
  </si>
  <si>
    <t xml:space="preserve"> 13.10</t>
  </si>
  <si>
    <t xml:space="preserve"> 13.11</t>
  </si>
  <si>
    <t xml:space="preserve"> 13.18</t>
  </si>
  <si>
    <t xml:space="preserve"> 13.19</t>
  </si>
  <si>
    <t xml:space="preserve"> 13.20</t>
  </si>
  <si>
    <t xml:space="preserve"> 13.21</t>
  </si>
  <si>
    <t xml:space="preserve"> 14.1</t>
  </si>
  <si>
    <t xml:space="preserve"> 14.2</t>
  </si>
  <si>
    <t xml:space="preserve"> 14.3</t>
  </si>
  <si>
    <t xml:space="preserve"> 14.4</t>
  </si>
  <si>
    <t xml:space="preserve"> 14.5</t>
  </si>
  <si>
    <t xml:space="preserve"> 14.6</t>
  </si>
  <si>
    <t xml:space="preserve"> 14.7</t>
  </si>
  <si>
    <t xml:space="preserve"> 14.8</t>
  </si>
  <si>
    <t xml:space="preserve"> 14.9</t>
  </si>
  <si>
    <t xml:space="preserve"> 14.10</t>
  </si>
  <si>
    <t xml:space="preserve"> 14.11</t>
  </si>
  <si>
    <t xml:space="preserve"> 14.12</t>
  </si>
  <si>
    <t xml:space="preserve"> 14.13</t>
  </si>
  <si>
    <t xml:space="preserve"> 14.15</t>
  </si>
  <si>
    <t xml:space="preserve"> 15.1</t>
  </si>
  <si>
    <t xml:space="preserve"> 15.2</t>
  </si>
  <si>
    <t xml:space="preserve"> 15.4</t>
  </si>
  <si>
    <t xml:space="preserve"> 16.1.2</t>
  </si>
  <si>
    <t xml:space="preserve"> 16.1.3</t>
  </si>
  <si>
    <t xml:space="preserve"> 16.1.4</t>
  </si>
  <si>
    <t xml:space="preserve"> 16.1.5</t>
  </si>
  <si>
    <t xml:space="preserve"> 16.1.6</t>
  </si>
  <si>
    <t xml:space="preserve"> 16.1.7</t>
  </si>
  <si>
    <t xml:space="preserve"> 16.1.8</t>
  </si>
  <si>
    <t xml:space="preserve"> 16.2.2</t>
  </si>
  <si>
    <t xml:space="preserve"> 16.2.3</t>
  </si>
  <si>
    <t xml:space="preserve"> 16.2.4</t>
  </si>
  <si>
    <t xml:space="preserve"> 16.2.5</t>
  </si>
  <si>
    <t xml:space="preserve"> 16.2.6</t>
  </si>
  <si>
    <t xml:space="preserve"> 16.2.7</t>
  </si>
  <si>
    <t xml:space="preserve"> 16.2.8</t>
  </si>
  <si>
    <t xml:space="preserve"> 16.2.9</t>
  </si>
  <si>
    <t xml:space="preserve"> 16.2.10</t>
  </si>
  <si>
    <t xml:space="preserve"> 16.2.11</t>
  </si>
  <si>
    <t xml:space="preserve"> 16.2.12</t>
  </si>
  <si>
    <t xml:space="preserve"> 16.2.13</t>
  </si>
  <si>
    <t xml:space="preserve"> 16.3.2</t>
  </si>
  <si>
    <t xml:space="preserve"> 16.3.3</t>
  </si>
  <si>
    <t xml:space="preserve"> 16.3.4</t>
  </si>
  <si>
    <t xml:space="preserve"> 16.4.3</t>
  </si>
  <si>
    <t xml:space="preserve"> 16.4.4</t>
  </si>
  <si>
    <t xml:space="preserve"> 16.4.5</t>
  </si>
  <si>
    <t xml:space="preserve"> 16.4.6</t>
  </si>
  <si>
    <t xml:space="preserve"> 16.4.7</t>
  </si>
  <si>
    <t xml:space="preserve"> 16.4.8</t>
  </si>
  <si>
    <t xml:space="preserve"> 16.4.9</t>
  </si>
  <si>
    <t xml:space="preserve"> 16.4.10</t>
  </si>
  <si>
    <t xml:space="preserve"> 16.4.11</t>
  </si>
  <si>
    <t>AC</t>
  </si>
  <si>
    <t>DF</t>
  </si>
  <si>
    <t>L</t>
  </si>
  <si>
    <t>ITEM</t>
  </si>
  <si>
    <t>DESCRIÇÃO</t>
  </si>
  <si>
    <t>FÍSICO/ FINANCEIRO</t>
  </si>
  <si>
    <t>CUSTO TOTAL C/ BDI</t>
  </si>
  <si>
    <t>PARCELA 1</t>
  </si>
  <si>
    <t>PARCELA 2</t>
  </si>
  <si>
    <t>PARCELA 3</t>
  </si>
  <si>
    <t>PARCELA 4</t>
  </si>
  <si>
    <t>PARCELA 5</t>
  </si>
  <si>
    <t>PARCELA 6</t>
  </si>
  <si>
    <t>TOTAL</t>
  </si>
  <si>
    <t>FÍSICO %</t>
  </si>
  <si>
    <t xml:space="preserve">FINANCEIRO </t>
  </si>
  <si>
    <t/>
  </si>
  <si>
    <t>SUBTOTAL</t>
  </si>
  <si>
    <t>TOTAL ACUMULADO</t>
  </si>
  <si>
    <t>__________________________________________________</t>
  </si>
  <si>
    <t>LUMINÁRIA TIPO CALHA, DE SOBREPOR, COM 2 LÂMPADAS TUBULARES LED DE 18 W - FORNECIMENTO E INSTALAÇÃO. AF_02/2020</t>
  </si>
  <si>
    <t xml:space="preserve"> 7.2</t>
  </si>
  <si>
    <t>ESCAVAÇÃO MANUAL DE VALA COM PROFUNDIDADE MENOR OU IGUAL A 1,5M, INCLUSIVE DESCARGA LATERAL</t>
  </si>
  <si>
    <t>ED-51107</t>
  </si>
  <si>
    <t>M³</t>
  </si>
  <si>
    <t>M²</t>
  </si>
  <si>
    <t xml:space="preserve">ED-51093 </t>
  </si>
  <si>
    <t>REATERRO MANUAL DE VALA, INCLUSIVE ESPALHAMENTO E COMPACTAÇÃO MANUAL COM SOQUETE</t>
  </si>
  <si>
    <t>APILOAMENTO MANUAL EM FUNDO DE VALA COM SOQUETE, EXCLUSIVE ESCAVAÇÃO</t>
  </si>
  <si>
    <t>FORNECIMENTO DE CONCRETO ESTRUTURAL, PREPARADO EM OBRA COM BETONEIRA, COM FCK 30MPA, INCLUSIVE LANÇAMENTO, ADENSAMENTO E ACABAMENTO (FUNDAÇÃO)</t>
  </si>
  <si>
    <t>ED-49788</t>
  </si>
  <si>
    <t xml:space="preserve"> ED-48408 </t>
  </si>
  <si>
    <t xml:space="preserve">ED-50678  </t>
  </si>
  <si>
    <t>CHAPIM EM CHAPA GALVANIZADA, COM PINGADEIRA, ESP. 0,65MM (GSG-24), COM DESENVOLVIMENTO DE 35CM, INCLUSIVE IÇAMENTO MANUAL VERTICAL</t>
  </si>
  <si>
    <t>ED-50667</t>
  </si>
  <si>
    <t>CALHA EM CHAPA GALVANIZADA, ESP. 0,65MM (GSG-24), COM
DESENVOLVIMENTO DE 66CM, INCLUSIVE IÇAMENTO MANUAL VERTICAL</t>
  </si>
  <si>
    <t xml:space="preserve"> ED-50658 </t>
  </si>
  <si>
    <t xml:space="preserve">IMPERMEABILIZAÇÃO DE SUPERFÍCIE COM ARGAMASSA DE CIMENTO E AREIA, COM ADITIVO IMPERMEABILIZANTE, E = 1,5CM. </t>
  </si>
  <si>
    <t>CAIXA D´ÁGUA DE POLIETILENO, CAPACIDADE DE 1.000L, INCLUSIVE TAMPA, TORNEIRA DE BOIA, EXTRAVASOR, TUBO DE LIMPEZA E ACESSÓRIOS, EXCLUSIVE TUBULAÇÃO DE ENTRADA/SAÍDA DE ÁGUA</t>
  </si>
  <si>
    <t>ED-49936</t>
  </si>
  <si>
    <t>FORNECIMENTO E COLOCAÇÃO DE PLACA DE OBRA EM CHAPA
GALVANIZADA #26, ESP. 0,45MM, DIMENSÃO (3X1,5)M, PLOTADA
COM ADESIVO VINÍLICO, AFIXADA COM REBITES 4,8X40MM, EM
ESTRUTURA METÁLICA DE METALON 20X20MM, ESP. 1,25MM,
INCLUSIVE SUPORTE EM EUCALIPTO AUTOCLAVADO PINTADO
COM TINTA PVA DUAS (2) DEMÃOS</t>
  </si>
  <si>
    <t>ED-50150</t>
  </si>
  <si>
    <t xml:space="preserve"> ED-50151 </t>
  </si>
  <si>
    <t>LOCAÇÃO DE OBRA COM GABARITO DE TÁBUAS CORRIDAS PONTALETADAS A CADA 2,00M, REAPROVEITAMENTO (2X), INCLUSIVE ACOMPANHAMENTO DE EQUIPE TOPOGRÁFICA PARA MARCAÇÃO DE PONTO TOPOGRÁFICO</t>
  </si>
  <si>
    <t>PORTA DE MADEIRA COMPLETA, DIMENSÃO (70X210)CM, TIPO DE ABRIR, UMA (1) FOLHA, ACABAMENTO NATURAL PARA PINTURA/VERNIZ, TIPO PRANCHETA/SARRAFEADA, INCLUSIVE MARCO, ALIZAR E FERRAGENS, EXCLUSIVE PINTURA/VERNIZ</t>
  </si>
  <si>
    <t>ED-49601</t>
  </si>
  <si>
    <t>PORTA DE MADEIRA COMPLETA, DIMENSÃO (80X210)CM, TIPO DE ABRIR, UMA (1) FOLHA, ACABAMENTO NATURAL PARA PINTURA/VERNIZ, TIPO PRANCHETA/SARRAFEADA, INCLUSIVE MARCO, ALIZAR E FERRAGENS, EXCLUSIVE PINTURA/VERNIZ</t>
  </si>
  <si>
    <t xml:space="preserve"> ED-49602 </t>
  </si>
  <si>
    <t>PORTA DE MADEIRA COMPLETA, DIMENSÃO (90X210)CM, TIPO DE ABRIR, UMA (1) FOLHA, ACABAMENTO NATURAL PARA PINTURA/VERNIZ, TIPO PRANCHETA/SARRAFEADA, INCLUSIVE MARCO, ALIZAR E FERRAGENS, EXCLUSIVE PINTURA/VERNIZ</t>
  </si>
  <si>
    <t xml:space="preserve"> ED-49603</t>
  </si>
  <si>
    <t>ED-51160</t>
  </si>
  <si>
    <t>FECHADURA TIPO EXTERNA, EM PORTA METÁLICA, GRAU DE SEGURANÇA MÉDIO, DISTÂNCIA DE BROCA 20MM, ACABAMENTO COM ESPELHO CROMADO E MAÇANETA MODELO ALAVANCA EM ZAMAC, INCLUSIVE ACESSÓRIOS PARA FIXAÇÃO E DUAS (2) CHAVES</t>
  </si>
  <si>
    <t xml:space="preserve"> ED-21612 </t>
  </si>
  <si>
    <t>PUXADOR TUBULAR RETO DUPLO, EM ALUMINIO CROMADO, COMPRIMENTO DE APROX 400MM E DIAMETRO DE 25 MM (1")</t>
  </si>
  <si>
    <t>ED-50997</t>
  </si>
  <si>
    <t>ESPELHO CRISTAL, DIMENSÃO (40X60)CM, COM ESP. 4MM, EM ACABAMENTO LAPIDADO, INCLUSIVE FIXAÇÃO COM PARAFUSO TIPO FINESSON, FORNECIMENTO E INSTALAÇÃO</t>
  </si>
  <si>
    <t xml:space="preserve"> ED-51152</t>
  </si>
  <si>
    <t>ED-50982</t>
  </si>
  <si>
    <t xml:space="preserve">ED-50761 </t>
  </si>
  <si>
    <t>FORRO EM PLACAS DE GESSO, PARA AMBIENTES COMERCIAIS.</t>
  </si>
  <si>
    <t>CONTRAPISO DESEMPENADO COM ARGAMASSA, TRAÇO 1:3 (CIMENTO E AREIA), ESP. 30MM</t>
  </si>
  <si>
    <t>ED-50568</t>
  </si>
  <si>
    <t>SOLEIRA EM GRANITO, NA COR CINZA ANDORINHA, ESP. 2CM, INCLUSIVE REJUNTAMENTO</t>
  </si>
  <si>
    <t xml:space="preserve"> ED-51002 </t>
  </si>
  <si>
    <t>PREPARAÇÃO PARA EMASSAMENTO OU PINTURA (LÁTEX/ACRÍLICA) EM PAREDE, INCLUSIVE UMA (1) DEMÃO DE SELADOR ACRÍLICO</t>
  </si>
  <si>
    <t>ED-50514</t>
  </si>
  <si>
    <t>PINTURA LÁTEX (PVA) EM PAREDE, DUAS (2) DEMÃOS, EXCLUSIVE
 SELADOR ACRÍLICO E MASSA ACRÍLICA/CORRIDA (PVA)</t>
  </si>
  <si>
    <t>ED-50498</t>
  </si>
  <si>
    <t xml:space="preserve">ED-50493 </t>
  </si>
  <si>
    <t>TORNEIRA DE BOIA PARA CAIXA D'ÁGUA, ROSCÁVEL, 1/2" - FORNECIMENTO E INSTALAÇÃO. AF_08/2021</t>
  </si>
  <si>
    <t>REGISTRO DE GAVETA BRUTO, LATÃO, ROSCÁVEL, 1" - FORNECIMENTO E INSTALAÇÃO. AF_08/2021</t>
  </si>
  <si>
    <t>REGISTRO DE GAVETA BRUTO, LATÃO, ROSCÁVEL, 3/4" - FORNECIMENTO E INSTALAÇÃO. AF_08/2021</t>
  </si>
  <si>
    <t>ENGATE FLEXÍVEL EM PLÁSTICO BRANCO, 1/2 X 40CM - FORNECIMENTO E INSTALAÇÃO. AF_01/2020</t>
  </si>
  <si>
    <t>ENGATE FLEXÍVEL EM INOX, 1/2 X 40CM - FORNECIMENTO E INSTALAÇÃO. AF_01/2020</t>
  </si>
  <si>
    <t>ED-50316</t>
  </si>
  <si>
    <t>TORNEIRA CROMADA TUBO MÓVEL, DE MESA, 1/2 OU 3/4, PARA PIA DE COZINHA, PADRÃO ALTO - FORNECIMENTO E INSTALAÇÃO. AF_01/2020</t>
  </si>
  <si>
    <t>TORNEIRA PLÁSTICA 3/4 PARA TANQUE - FORNECIMENTO E INSTALAÇÃO. AF_01/2020</t>
  </si>
  <si>
    <t>TORNEIRA CROMADA DE MESA, 1/2 OU 3/4, PARA LAVATÓRIO, PADRÃO POPULAR - FORNECIMENTO E INSTALAÇÃO. AF_01/2020</t>
  </si>
  <si>
    <t>VASO SANITÁRIO SIFONADO COM CAIXA ACOPLADA LOUÇA BRANCA, INCLUSO ENGATE FLEXÍVEL EM PLÁSTICO BRANCO, 1/2 X 40CM - FORNECIMENTO E INSTALAÇÃO. AF_01/2020</t>
  </si>
  <si>
    <t xml:space="preserve"> ED-50708</t>
  </si>
  <si>
    <t>ENCHIMENTO DE RASGO EM ALVENARIA/CONCRETO COM ARGAMASSA, DIÂMETRO DE 32MM A 50MM (1.1/4" A 2"), INCLUSIVE ARGAMASSA, TRAÇO 1:2:8 (CIMENTO, CAL E AREIA), COM PREPARO MECANIZADO</t>
  </si>
  <si>
    <t>ED-50705</t>
  </si>
  <si>
    <t>RALO HEMISFÉRICO, TIPO ABACAXI, DIÂMETRO DE 50MM, EXCLUSIVE CONDUTOR DE ÁGUA PLUVIAL</t>
  </si>
  <si>
    <t xml:space="preserve"> ED-49960  </t>
  </si>
  <si>
    <t>RALO HEMISFÉRICO, TIPO ABACAXI, DIÂMETRO DE 75MM, EXCLUSIVE CONDUTOR DE ÁGUA PLUVIAL</t>
  </si>
  <si>
    <t xml:space="preserve"> ED-49961</t>
  </si>
  <si>
    <t>CAIXA DE DRENAGEM DE INSPEÇÃO/PASSAGEM EM ALVENARIA (40X40X40CM), REVESTIMENTO EM ARGAMASSA COM ADITIVO IMPERMEABILIZANTE, COM TAMPA EM GRELHA, INCLUSIVE ESCAVAÇÃO, REATERRO E TRANSPORTE E RETIRADA DO MATERIAL ESCAVADO (EM CAÇAMBA)</t>
  </si>
  <si>
    <t xml:space="preserve"> ED-49908</t>
  </si>
  <si>
    <t xml:space="preserve"> ED-49951</t>
  </si>
  <si>
    <t>CAIXA DE GORDURA DUPLA (CGD), CIRCULAR, EM CONCRETO PRÉ-MOLDADO, CAPACIDADE DE 120L, INCLUSIVE ESCAVAÇÃO, REATERRO, TRANSPORTE E RETIRADA DO MATERIAL ESCAVADO (EM CAÇAMBA)</t>
  </si>
  <si>
    <t xml:space="preserve"> ED-49940</t>
  </si>
  <si>
    <t>CAIXA DE ESGOTO DE INSPEÇÃO/PASSAGEM EM ALVENARIA (30X30X40CM), REVESTIMENTO EM ARGAMASSA COM ADITIVO IMPERMEABILIZANTE, COM TAMPA DE CONCRETO, INCLUSIVE ESCAVAÇÃO, REATERRO E TRANSPORTE E RETIRADA DO MATERIAL ESCAVADO (EM CAÇAMBA)</t>
  </si>
  <si>
    <t>ED-49871</t>
  </si>
  <si>
    <t>FOSSA SÉPTICA PARA 3750 L/DIA, DE CONCRETO, INSTALADA (100  PESSOAS), INCLUSIVE BOTA FORA DE MATERIAL ESCAVADO</t>
  </si>
  <si>
    <t xml:space="preserve"> ED-48149</t>
  </si>
  <si>
    <t xml:space="preserve">ED-50708 </t>
  </si>
  <si>
    <t>CUBA DE EMBUTIR OVAL EM LOUÇA BRANCA, 35 X 50CM OU EQUIVALENTE, INCLUSO VÁLVULA EM METAL CROMADO E SIFÃO FLEXÍVEL EM PVC - FORNECIMENTO E INSTALAÇÃO. AF_01/2020</t>
  </si>
  <si>
    <t>ED-48182</t>
  </si>
  <si>
    <t>PAPELEIRA DE LOUÇA COM ROLETE, NA COR BRANCA, ASSENTAMENTO COM ARGAMASSA INDUSTRIALIZADA, INCLUSIVE  REJUNTAMENTO E FORNECIMENTO</t>
  </si>
  <si>
    <t xml:space="preserve"> ED-48179</t>
  </si>
  <si>
    <t>SABONETEIRA DE LOUÇA, NA COR BRANCA, ASSENTAMENTO COM ARGAMASSA INDUSTRIALIZADA, INCLUSIVE REJUNTAMENTO E FORNECIMENTO</t>
  </si>
  <si>
    <t xml:space="preserve"> ED-48186 </t>
  </si>
  <si>
    <t>CUBA DE EMBUTIR DE AÇO INOXIDÁVEL MÉDIA, INCLUSO VÁLVULA TIPO AMERICANA EM METAL CROMADO E SIFÃO FLEXÍVEL EM PVC - FORNECIMENTO E INSTALAÇÃO. AF_01/2020</t>
  </si>
  <si>
    <t>TORNEIRA CROMADA DE MESA, 1/2 OU 3/4, PARA LAVATÓRIO, PADRÃO MÉDIO -FORNECIMENTO E INSTALAÇÃO. AF_01/2020</t>
  </si>
  <si>
    <t xml:space="preserve"> ED-21631</t>
  </si>
  <si>
    <t>ED-48348</t>
  </si>
  <si>
    <t>ASSENTO PARA VASO PNE (NBR 9050)</t>
  </si>
  <si>
    <t>ED-48157</t>
  </si>
  <si>
    <t>EXTINTOR DE INCÊNDIO PORTÁTIL COM CARGA DE CO2 DE 8 KG, CLASSE BC - FORNECIMENTO E INSTALAÇÃO. AF_10/2020_P</t>
  </si>
  <si>
    <t>ED-29388</t>
  </si>
  <si>
    <t>PLACA FOTOLUMINESCENTE PARA SINALIZAÇÃO DE EMERGÊNCIA, TIPO , DIMENSÃO (150X100)MM, INCLUSIVE FIXAÇÃO</t>
  </si>
  <si>
    <t>PLACA FOTOLUMINESCENTE PARA SINALIZAÇÃO DE EMERGÊNCIA, TIPO, DIMENSÃO (300X300)MM, INCLUSIVE FIXAÇÃO</t>
  </si>
  <si>
    <t xml:space="preserve">ED-29389 </t>
  </si>
  <si>
    <t>CAIXA DE INSPEÇÃO EM CONCRETO, TIPO "ZA" PASSEIO, PADRÃO CEMIG, DIMENSÃO (28X28)CM, ALTURA 40CM, COM TAMPA E ARO ARTICULADO EM FERRO FUNDIDO, INCLUSIVE ESCAVAÇÃO, APILOAMENTO, LASTRO DE BRITA, REATERRO E TRANSPORTE E RETIRADA DO MATERIAL ESCAVADO (EM CAÇAMBA)</t>
  </si>
  <si>
    <t>ED-49197</t>
  </si>
  <si>
    <t>DISJUNTOR TRIPOLAR TIPO NEMA, CORRENTE NOMINAL DE 60 ATÉ 100A - FORNECIMENTO E INSTALAÇÃO. AF_10/2020</t>
  </si>
  <si>
    <t>SUPRESSOR DE SURTO PARA PROTEÇÃO PRIMÁRIA EM QGD, ATÉ  1,5 KV - 5 KA</t>
  </si>
  <si>
    <t>ED-49527</t>
  </si>
  <si>
    <t>ELETRODUTO FLEXÍVEL LISO, PEAD, DN 50 MM (1 1/2"), PARA CIRCUITOS TERMINAIS, INSTALADO EM LAJE - FORNECIMENTO E INSTALAÇÃO. AF_03/2023</t>
  </si>
  <si>
    <t>ED-50704</t>
  </si>
  <si>
    <t>ED-50707</t>
  </si>
  <si>
    <t>ED-48989</t>
  </si>
  <si>
    <t>CABO DE COBRE FLEXÍVEL, CLASSE 5, ISOLAMENTO TIPO EPR/HEPR, NÃO HALOGENADO, ANTICHAMA, TERMOFIXO, UNIPOLAR, SEÇÃO 4 MM2, 90°C, 0,6/1KV</t>
  </si>
  <si>
    <t xml:space="preserve"> ED-48992</t>
  </si>
  <si>
    <t>ED-48995</t>
  </si>
  <si>
    <t xml:space="preserve"> ED-49001</t>
  </si>
  <si>
    <t>SENSOR DE PRESENÇA COM FOTOCÉLULA, FIXAÇÃO EM PAREDE - FORNECIMENTO E INSTALAÇÃO. AF_02/2020</t>
  </si>
  <si>
    <t>LUMINÁRIA ARANDELA TIPO TARTARUGA BLINDADA COMPLETA, PARA UMA (1) LÂMPADA FLUORESCENTE COMPACTA 20W, FORNECIMENTO E INSTALAÇÃO, INCLUSIVE BASE E LÂMPADA</t>
  </si>
  <si>
    <t>ED-49405</t>
  </si>
  <si>
    <t>LUMINÁRIA PLAFON REDONDO DE VIDRO JATEADO REDONDO COMPLETA, DIÂMETRO 25 CM, PARA UMA (1) LÂMPADA LED, POTÊNCIA 15W, BULBO A65, FORNECIMENTO E INSTALAÇÃO, INCLUSIVE BASE E LÂMPADA</t>
  </si>
  <si>
    <t xml:space="preserve">ED-13357 </t>
  </si>
  <si>
    <t>LUMINÁRIA ARANDELA TIPO MEIA-LUA COMPLETA, DIÂMETRO 25 CM, PARA UMA (1) LÂMPADA LED, POTÊNCIA 15W, BULBO A65, FORNECIMENTO E INSTALAÇÃO, INCLUSIVE BASE E LÂMPADA</t>
  </si>
  <si>
    <t xml:space="preserve">ED-13345 </t>
  </si>
  <si>
    <t>ED-50966</t>
  </si>
  <si>
    <t>PLACA DE ALUMÍNIO FUNDIDO, DIMENSÃO (85X50)CM, PARA
INAUGURAÇÃO, INCLUSIVE FIXAÇÃO</t>
  </si>
  <si>
    <t>ED-50635</t>
  </si>
  <si>
    <t xml:space="preserve">ED-50437 </t>
  </si>
  <si>
    <t>FORNECIMENTO DE PALMEIRA ARECA-BAMBU COM ALTURA MÍNIMA DE 50CM, EXCLUSIVE PLANTIO</t>
  </si>
  <si>
    <t>ED-50449</t>
  </si>
  <si>
    <t xml:space="preserve"> ED-50266</t>
  </si>
  <si>
    <t xml:space="preserve"> 2.1</t>
  </si>
  <si>
    <t xml:space="preserve"> 5.13</t>
  </si>
  <si>
    <t xml:space="preserve"> 5.14</t>
  </si>
  <si>
    <t xml:space="preserve"> 12.12</t>
  </si>
  <si>
    <t xml:space="preserve"> 12.13</t>
  </si>
  <si>
    <t xml:space="preserve"> 12.14</t>
  </si>
  <si>
    <t xml:space="preserve"> 12.15</t>
  </si>
  <si>
    <t xml:space="preserve"> 12.18</t>
  </si>
  <si>
    <t xml:space="preserve"> 13.14</t>
  </si>
  <si>
    <t xml:space="preserve"> 13.15</t>
  </si>
  <si>
    <t xml:space="preserve"> 13.16</t>
  </si>
  <si>
    <t xml:space="preserve"> 13.17</t>
  </si>
  <si>
    <t xml:space="preserve"> 14.14</t>
  </si>
  <si>
    <t xml:space="preserve"> 15.3</t>
  </si>
  <si>
    <t xml:space="preserve"> 16.2.14</t>
  </si>
  <si>
    <t xml:space="preserve">17.1 </t>
  </si>
  <si>
    <t>17.2</t>
  </si>
  <si>
    <t>17.3</t>
  </si>
  <si>
    <t>17.4</t>
  </si>
  <si>
    <t>17.5</t>
  </si>
  <si>
    <t xml:space="preserve">18.1 </t>
  </si>
  <si>
    <t>BARRACÃO DE OBRA PARA DEPÓSITO E FERRAMENTARIA TIPO-I, ÁREA INTERNA 14,52M2, EM CHAPA DE COMPENSADO RESINADO, INCLUSIVE MOBILIÁRIO (OBRA DE PEQUENO PORTE, EFETIVO ATÉ ( 30 HOMENS), PADRÃO DER-MG</t>
  </si>
  <si>
    <t>BARRACÃO DE OBRA, EM CHAPA DE COMPENSADO RESINADO, INCLUSIVE INSTALAÇÕES SANITÁRIAS E MOBILIÁRIO - PADRÃO DER-MG</t>
  </si>
  <si>
    <t>ED-50135</t>
  </si>
  <si>
    <t xml:space="preserve"> ED-50128  </t>
  </si>
  <si>
    <t>INDIRETA</t>
  </si>
  <si>
    <t>CRONOGRAMA FÍSICO-FINANCEIRO</t>
  </si>
  <si>
    <t>PLANILHA ORÇAMENTÁRIA DE CUSTOS</t>
  </si>
  <si>
    <t>ED-51120</t>
  </si>
  <si>
    <t xml:space="preserve"> ED-49647</t>
  </si>
  <si>
    <t>ED-50938</t>
  </si>
  <si>
    <t>PORTÃO BASCULANTE EM CHAPA METÁLICA, ESTRUTURADO COM PERFIS METÁLICOS</t>
  </si>
  <si>
    <t xml:space="preserve"> ED-50628</t>
  </si>
  <si>
    <t xml:space="preserve"> ED-50623</t>
  </si>
  <si>
    <t xml:space="preserve"> ED-50569</t>
  </si>
  <si>
    <t xml:space="preserve"> ED-50316</t>
  </si>
  <si>
    <t>JUNÇÃO SIMPLES, PVC, SERIE NORMAL, ESGOTO PREDIAL, DN 50 X 50 MM, JUNTA ELÁSTICA, FORNECIDO E INSTALADO EM PRUMADA DE ESGOTO SANITÁRIO OU VENTILAÇÃO. AF_08/2020</t>
  </si>
  <si>
    <t>DISJUNTOR MONOPOLAR TIPO DIN, CORRENTE NOMINAL DE 16A - FORNECIMENTO E INSTALAÇÃO. AF_10/2020</t>
  </si>
  <si>
    <t xml:space="preserve">FORMA DE EXECUÇÃO: </t>
  </si>
  <si>
    <t>(     )</t>
  </si>
  <si>
    <t>DIRETA</t>
  </si>
  <si>
    <r>
      <t xml:space="preserve">(  </t>
    </r>
    <r>
      <rPr>
        <b/>
        <sz val="10"/>
        <color rgb="FF002060"/>
        <rFont val="Arial"/>
        <family val="2"/>
      </rPr>
      <t xml:space="preserve">x </t>
    </r>
    <r>
      <rPr>
        <b/>
        <sz val="10"/>
        <rFont val="Arial"/>
        <family val="2"/>
      </rPr>
      <t xml:space="preserve"> )</t>
    </r>
  </si>
  <si>
    <t>BDI</t>
  </si>
  <si>
    <t>REF.</t>
  </si>
  <si>
    <t>CÓDIGO</t>
  </si>
  <si>
    <t>UNIDADE</t>
  </si>
  <si>
    <t>QUANTIDADE</t>
  </si>
  <si>
    <t>PREÇO UNITÁRIO S/ BDI</t>
  </si>
  <si>
    <t>PREÇO UNITÁRIO C/ BDI</t>
  </si>
  <si>
    <t>PREÇO TOTAL</t>
  </si>
  <si>
    <t>SEINFRA</t>
  </si>
  <si>
    <t>4.0</t>
  </si>
  <si>
    <t>4.1</t>
  </si>
  <si>
    <t>4.2</t>
  </si>
  <si>
    <t>CONCRETO ARMADO PARA VERGAS E CONTRAVERGAS</t>
  </si>
  <si>
    <t>ED-9906</t>
  </si>
  <si>
    <t>ED-9903</t>
  </si>
  <si>
    <t xml:space="preserve"> 16.4.1</t>
  </si>
  <si>
    <t xml:space="preserve"> 16.4.2</t>
  </si>
  <si>
    <t xml:space="preserve"> 1.6</t>
  </si>
  <si>
    <t xml:space="preserve"> 3.2.7</t>
  </si>
  <si>
    <t xml:space="preserve"> 3.2.8</t>
  </si>
  <si>
    <t xml:space="preserve"> 3.2.9</t>
  </si>
  <si>
    <t xml:space="preserve">ED-28427 </t>
  </si>
  <si>
    <t>ED-17989</t>
  </si>
  <si>
    <t>ED-29822</t>
  </si>
  <si>
    <t>MOBILIZAÇÃO E DESMOBILIZAÇÃO DE EQUIPAMENTO PARA ESTACA TIPO STRAUSS (CUSTO VARIÁVEL), EXCLUSIVE CUSTO FIXO DE TRANSPORTE</t>
  </si>
  <si>
    <t>KM</t>
  </si>
  <si>
    <t>ED-29821</t>
  </si>
  <si>
    <t>MOBILIZAÇÃO E DESMOBILIZAÇÃO DE EQUIPAMENTO PARA ESTACA TIPO STRAUSS (CUSTO FIXO), INCLUSIVE CARGA E DESCARGA, EXCLUSIVE TRANSPORTE EM QUILÔMETRO RODADO (CUSTO VARIÁVEL)</t>
  </si>
  <si>
    <t>ESTACA ESCAVADA MECANICAMENTE, SEM FLUIDO ESTABILIZANTE, COM 20CM DE DIÂMETRO, CONCRETO LANÇADO POR CAMINHÃO BETONEIRA (EXCLUSIVE MOBILIZAÇÃO E DESMOBILIZAÇÃO). AF_01/2020_PA</t>
  </si>
  <si>
    <t>ARMAÇÃO DE PILAR OU VIGA DE ESTRUTURA DE CONCRETO ARMADO EMBUTIDA EM ALVENARIA DE VEDAÇÃO UTILIZANDO AÇO CA-60 DE 5,0 MM - MONTAGEM. AF_06/2022</t>
  </si>
  <si>
    <t>ARMAÇÃO DE BLOCO UTILIZANDO AÇO CA-50 DE 8 MM - MONTAGEM. AF_01/2024</t>
  </si>
  <si>
    <t>ARMAÇÃO DE BLOCO UTILIZANDO AÇO CA-50 DE 10 MM - MONTAGEM. AF_01/2024</t>
  </si>
  <si>
    <t>MONTAGEM DE ARMADURA DE ESTACAS, DIÂMETRO = 10,0 MM. AF_09/2021_PS</t>
  </si>
  <si>
    <t>MONTAGEM DE ARMADURA TRANSVERSAL DE ESTACAS DE SEÇÃO CIRCULAR, DIÂMETRO = 5,0 MM. AF_09/2021_PS</t>
  </si>
  <si>
    <t>ARMAÇÃO DE BLOCO, SAPATA ISOLADA, VIGA BALDRAME E SAPATA CORRIDA UTILIZANDO AÇO CA-50 DE 12,5 MM - MONTAGEM. AF_01/2024</t>
  </si>
  <si>
    <t>ARMAÇÃO DE BLOCO, SAPATA ISOLADA, VIGA BALDRAME E SAPATA CORRIDA UTILIZANDO AÇO CA-50 DE 16 MM - MONTAGEM. AF_01/2025</t>
  </si>
  <si>
    <t>ED-49787</t>
  </si>
  <si>
    <t>FORNECIMENTO DE CONCRETO ESTRUTURAL, PREPARADO EM OBRA COM BETONEIRA, COM FCK 25MPA, INCLUSIVE LANÇAMENTO, ADENSAMENTO E ACABAMENTO (FUNDAÇÃO)</t>
  </si>
  <si>
    <t>FABRICAÇÃO, MONTAGEM E DESMONTAGEM DE FÔRMA PARA BLOCO DE COROAMENTO, EM MADEIRA SERRADA, E=25 MM, 1 UTILIZAÇÃO. AF_01/2024</t>
  </si>
  <si>
    <t>ARMAÇÃO DE PILAR OU VIGA DE ESTRUTURA DE CONCRETO ARMADO EMBUTIDA EM ALVENARIA DE VEDAÇÃO UTILIZANDO AÇO CA-50 DE 12,5 MM - MONTAGEM. AF_06/2024</t>
  </si>
  <si>
    <t>ARMAÇÃO DE PILAR OU VIGA DE ESTRUTURA DE CONCRETO ARMADO EMBUTIDA EM ALVENARIA DE VEDAÇÃO UTILIZANDO AÇO CA-50 DE 10,0 MM - MONTAGEM. AF_06/2023</t>
  </si>
  <si>
    <t>ARMAÇÃO DE PILAR OU VIGA DE ESTRUTURA DE CONCRETO ARMADO EMBUTIDA EM ALVENARIA DE VEDAÇÃO UTILIZANDO AÇO CA-50 DE 16,0 MM - MONTAGEM. AF_06/2025</t>
  </si>
  <si>
    <t>ED-49620</t>
  </si>
  <si>
    <t>FORNECIMENTO DE CONCRETO ESTRUTURAL, PREPARADO EM OBRA, COM FCK 30MPA, INCLUSIVE LANÇAMENTO, ADENSAMENTO E ACABAMENTO</t>
  </si>
  <si>
    <t>ARMAÇÃO DE PILAR OU VIGA DE ESTRUTURA DE CONCRETO ARMADO EMBUTIDA EM ALVENARIA DE VEDAÇÃO UTILIZANDO AÇO CA-50 DE 6,3 MM - MONTAGEM. AF_06/2023</t>
  </si>
  <si>
    <t>ARMAÇÃO DE PILAR OU VIGA DE ESTRUTURA DE CONCRETO ARMADO EMBUTIDA EM ALVENARIA DE VEDAÇÃO UTILIZANDO AÇO CA-50 DE 8,0 MM - MONTAGEM. AF_06/2024</t>
  </si>
  <si>
    <t>ARMAÇÃO DE PILAR OU VIGA DE ESTRUTURA CONVENCIONAL DE CONCRETO ARMADO UTILIZANDO AÇO CA-50 DE 20,0 MM - MONTAGEM. AF_06/2022</t>
  </si>
  <si>
    <t>LAJE PRÉ-MOLDADA UNIDIRECIONAL COM ENCHIMENTO EM POLIESTIRENO EXPANDIDO (EPS), CAPEAMENTO DE 5CM, SOBRECARGA DE 300KG/M2, ALTURA TOTAL DE 13CM E VÃO LIVRE MÁXIMO DE 5M, INCLUSIVE CONCRETO ESTRUTURAL, USINADO BOMBEADO COM FCK DE 30MPA, EXCLUSIVE TELA ARMADA E CIMBRAMENTO</t>
  </si>
  <si>
    <t>ED-50261</t>
  </si>
  <si>
    <t>ARMAÇÃO DE LAJE DE ESTRUTURA CONVENCIONAL DE CONCRETO ARMADO UTILIZANDO AÇO CA-60 DE 5,0 MM - MONTAGEM. AF_06/2022</t>
  </si>
  <si>
    <t>ARMAÇÃO DE LAJE DE ESTRUTURA CONVENCIONAL DE CONCRETO ARMADO UTILIZANDO AÇO CA-50 DE 6,3 MM - MONTAGEM. AF_06/2023</t>
  </si>
  <si>
    <t>ARMAÇÃO DE LAJE DE ESTRUTURA CONVENCIONAL DE CONCRETO ARMADO UTILIZANDO AÇO CA-50 DE 8,0 MM - MONTAGEM. AF_06/2024</t>
  </si>
  <si>
    <t>VERGA OU CONTRAVERGA EM CONCRETO ESTRUTURAL PARA VÃOS ACIMA DE 150CM, PREPARADO EM OBRA COM BETONEIRA, CONTROLE "A", COM FCK 20 MPA, MOLDADA IN LOCO, INCLUSIVE ARMAÇÃO</t>
  </si>
  <si>
    <t>VERGA OU CONTRAVERGA EM CONCRETO ESTRUTURAL PARA VÃOS ATE 150CM, PREPARADO EM OBRA COM BETONEIRA, CONTROLE "A", COM FCK 20 MPA, MOLDADA IN LOCO, INCLUSIVE ARMAÇÃO</t>
  </si>
  <si>
    <t>ALVENARIA DE VEDAÇÃO DE BLOCOS CERÂMICOS FURADOS NA VERTICAL DE 14X19X39 CM (ESPESSURA 14 CM) E ARGAMASSA DE ASSENTAMENTO COM PREPARO EM BETONEIRA. AF_12/2021</t>
  </si>
  <si>
    <t>ALVENARIA DE VEDAÇÃO DE BLOCOS CERÂMICOS FURADOS NA VERTICAL DE 19X19X39 CM (ESPESSURA 19 CM) E ARGAMASSA DE ASSENTAMENTO COM PREPARO EM BETONEIRA. AF_12/2021</t>
  </si>
  <si>
    <t xml:space="preserve">PORTA DE VIDRO TEMPERADO TRANSPARENTE INCOLOR, ESP. 10MM, 4 FOLHAS, INCLUSIVE FIXAÇÃO E VEDAÇÃO COM GUARNIÇÃO/GAXETA DE BORRACHA NEOPRENE, FORNECIMENTO E INSTALAÇÃO,INCLUSIVE CAIXILHO/PERFIL PORTA DE CORRER </t>
  </si>
  <si>
    <t>JANELA 2 FOLHAS VIDRO TEMPERADO INCOLOR, ESP. 10MM, INCLUSIVE FIXAÇÃO E VEDAÇÃO COM GUARNIÇÃO/GAXETA DE BORRACHA NEOPRENE, FORNECIMENTO E INSTALAÇÃO, INCLUSIVE CAIXILHO/PERFIL JANELAS DE CORRER, BASCULANTES E PIVOTANTES.</t>
  </si>
  <si>
    <t>ED-51161</t>
  </si>
  <si>
    <t>ED-51162</t>
  </si>
  <si>
    <t>JANELA 4 FOLHAS VIDRO TEMPERADO INCOLOR, ESP. 10MM, INCLUSIVE FIXAÇÃO E VEDAÇÃO COM GUARNIÇÃO/GAXETA DE BORRACHA NEOPRENE, FORNECIMENTO E INSTALAÇÃO, INCLUSIVE CAIXILHO/PERFIL JANELAS DE CORRER, BASCULANTES E PIVOTANTES.</t>
  </si>
  <si>
    <t>JANELA BASCULANTE VIDRO TEMPERADO INCOLOR, ESP. 10MM, INCLUSIVE FIXAÇÃO E VEDAÇÃO COM GUARNIÇÃO/GAXETA DE BORRACHA NEOPRENE, FORNECIMENTO E INSTALAÇÃO, INCLUSIVE CAIXILHO/PERFIL JANELAS DE CORRER, BASCULANTES E PIVOTANTES.</t>
  </si>
  <si>
    <t>SINAPI-I</t>
  </si>
  <si>
    <t>CORRIMÃO DUPLO EM TUBO GALVANIZADO, COM COSTURA, DIÂMETRO 1.1/2", ESP. 3MM, FIXADO EM ALVENARIA, INCLUSIVE SUPORTE PARA CORRIMÃO EM BARRA CHATA (1"X1/2"), EXCLUSIVE PINTURA</t>
  </si>
  <si>
    <t>ED-32000</t>
  </si>
  <si>
    <t>UNI</t>
  </si>
  <si>
    <t>GUARDA-CORPO INTERNO, ALTURA 110CM, EM TUBO GALVANIZADO, COM COSTURA, DIÂMETRO 2", ESP. 3MM, GRADIL COM DIVISÃO HORIZONTAL EM TUBO GALVANIZADO, COM COSTURA, DIÂMETRO 1", ESP. 3MM, INCLUSIVE CORRIMÃO SIMPLES, EXCLUSIVE PINTURA</t>
  </si>
  <si>
    <t>ED-32093</t>
  </si>
  <si>
    <t xml:space="preserve"> GUARDA-CORPO INTERNO, ALTURA 110CM, EM TUBO GALVANIZADO, COM COSTURA, DIÂMETRO 2", ESP. 3MM, GRADIL COM DIVISÃO VERTICAL EM TUBO GALVANIZADO, COM COSTURA, DIÂMETRO 1", ESP. 3MM, EXCLUSIVE PINTURA</t>
  </si>
  <si>
    <t xml:space="preserve"> 5.15</t>
  </si>
  <si>
    <t>PORTA METÁLICA VENEZIANA, TIPO DE ABRIR, COM UMA (1) FOLHA, EM PERFIL VENEZIANA ENRIJECIDO, INCLUSIVE PINTURA ANTICORROSIVA A BASE DE ÓXIDO DE FERRO (ZARCÃO), UMA (1) DEMÃO, FORNECIMENTO E ASSENTAMENTO, EXCLUSIVE FECHADURA E DOBRADIÇA</t>
  </si>
  <si>
    <t>ED-23035</t>
  </si>
  <si>
    <t>COBERTURA EM TELHA METÁLICA GALVANIZADA ONDULADA, TIPO SIMPLES, ESP. 0,50MM, ACABAMENTO NATURAL, INCLUSIVE ACESSÓRIOS PARA FIXAÇÃO, FORNECIMENTO E INSTALAÇÃO</t>
  </si>
  <si>
    <t>ED-13852</t>
  </si>
  <si>
    <t>REVESTIMENTO COM PORCELANATO APLICADO EM PISO, ACABAMENTO POLÍDO, AMBIENTE INTERNO, PADRÃO EXTRA, BORDA RETIFICADA, DIMENSÃO DA PEÇA (60X60CM), ASSENTAMENTO COM ARGAMASSA INDUSTRIALIZADA, INCLUSIVE  REJUNTAMENTO</t>
  </si>
  <si>
    <t>ED-50754</t>
  </si>
  <si>
    <t>EXECUÇÃO DE PASSEIO (CALÇADA) OU PISO DE CONCRETO COM CONCRETO MOLDADO IN LOCO, USINADO C20, ACABAMENTO CONVENCIONAL, NÃO ARMADO. AF_08/2022</t>
  </si>
  <si>
    <t>ADAPTADOR CURTO COM BOLSA E ROSCA PARA REGISTRO, PVC, SOLDÁVEL, DN 50MM X 1.1/2 , INSTALADO EM RAMAL OU SUB-RAMAL DE ÁGUA - FORNECIMENTO E INSTALAÇÃO. AF_06/2022</t>
  </si>
  <si>
    <t>ADAPTADOR CURTO COM BOLSA E ROSCA PARA REGISTRO, PVC, SOLDÁVEL, DN 20MM X 1/2 , INSTALADO EM RAMAL OU SUB-RAMAL DE ÁGUA - FORNECIMENTO E INSTALAÇÃO. AF_06/2022</t>
  </si>
  <si>
    <t>JOELHO 90 GRAUS COM BUCHA DE LATÃO, PVC, SOLDÁVEL, DN 25MM, X 3/4 INSTALADO EM RAMAL OU SUB-RAMAL DE ÁGUA - FORNECIMENTO E INSTALAÇÃO. AF_06/2022</t>
  </si>
  <si>
    <t>BUCHA DE REDUÇÃO , LONGA, PVC, SOLDÁVEL, DN 50 X 32 MM, INSTALADO EM RAMAL DE DISTRIBUIÇÃO DE ÁGUA - FORNECIMENTO E INSTALAÇÃO. AF_06/2022</t>
  </si>
  <si>
    <t>JOELHO 90 GRAUS, PVC, SERIE R, ÁGUA PLUVIAL, DN 100 MM, JUNTA ELÁSTICA, FORNECIDO E INSTALADO EM RAMAL DE ENCAMINHAMENTO. AF_06/2021</t>
  </si>
  <si>
    <t>CURVA 45 GRAUS, PVC, SOLDÁVEL, DN 75MM, INSTALADO EM PRUMADA DE ÁGUA CURVA 45 GRAUS, PVC, SOLDÁVEL, DN 75MM, INSTALADO EM PRUMADA DE ÁGUA</t>
  </si>
  <si>
    <t>CURVA 45 GRAUS, PVC, SOLDÁVEL, DN 100MM, INSTALADO EM PRUMADA DE ÁGUA CURVA 45 GRAUS, PVC, SOLDÁVEL, DN 100MM, INSTALADO EM PRUMADA DE ÁGUA</t>
  </si>
  <si>
    <t>CURVA 45 GRAUS, PVC, SOLDÁVEL, DN 50MM, INSTALADO EM PRUMADA DE ÁGUA CURVA 45 GRAUS, PVC, SOLDÁVEL, DN 75MM, INSTALADO EM PRUMADA DE ÁGUA</t>
  </si>
  <si>
    <t>CURVA 90 GRAUS, PVC, SOLDÁVEL, DN 50MM, INSTALADO EM PRUMADA DE ÁGUA - FORNECIMENTO E INSTALAÇÃO. AF_06/2020</t>
  </si>
  <si>
    <t>JUNÇÃO SIMPLES, PVC, SERIE R, ÁGUA PLUVIAL, DN 100 X 50 MM, JUNTA ELÁSTICA, FORNECIDO E INSTALADO EM CONDUTORES VERTICAIS DE ÁGUAS PLUVIAIS. AF_06/2020</t>
  </si>
  <si>
    <t>JOELHO 90 GRAUS, PVC, SERIE NORMAL, ESGOTO PREDIAL, DN 50 MM, JUNTA ELÁSTICA, FORNECIDO E INSTALADO EM RAMAL DE DESCARGA OU RAMAL DE ESGOTO SANITÁRIO. AF_08/2022</t>
  </si>
  <si>
    <t>JOELHO 90 GRAUS, PVC, SERIE NORMAL, ESGOTO PREDIAL, DN 100 MM, JUNTA ELÁSTICA, FORNECIDO E INSTALADO EM RAMAL DE DESCARGA OU RAMAL DE ESGOTO SANITÁRIO. AF_08/2022</t>
  </si>
  <si>
    <t>CURVA CURTA 90 GRAUS, PVC, SERIE NORMAL, ESGOTO PREDIAL, DN 40 MM, JUNTA SOLDÁVEL, FORNECIDO E INSTALADO EM RAMAL DE DESCARGA OU RAMAL DE ESGOTO SANITÁRIO. AF_08/2022</t>
  </si>
  <si>
    <t>CURVA CURTA 90 GRAUS, PVC, SERIE NORMAL, ESGOTO PREDIAL, DN 100 MM, JUNTA SOLDÁVEL, FORNECIDO E INSTALADO EM RAMAL DE DESCARGA OU RAMAL DE ESGOTO SANITÁRIO. AF_08/2022</t>
  </si>
  <si>
    <t>CURVA CURTA 45 GRAUS, PVC, SERIE NORMAL, ESGOTO PREDIAL, DN 100 MM, JUNTA SOLDÁVEL, FORNECIDO E INSTALADO EM RAMAL DE DESCARGA OU RAMAL DE ESGOTO SANITÁRIO. AF_08/2023</t>
  </si>
  <si>
    <t>QUADRO DE DISTRIBUIÇÃO DE ENERGIA EM CHAPA DE AÇO GALVANIZADO, DE EMBUTIR, COM BARRAMENTO TRIFÁSICO, PARA 20 DISJUNTORES DIN 100A - FORNECIMENTO E INSTALAÇÃO. AF_10/2020</t>
  </si>
  <si>
    <t>DISJUNTOR BIPOLAR TIPO DIN, CORRENTE NOMINAL DE 35A - FORNECIMENTO E INSTALAÇÃO. AF_10/2021</t>
  </si>
  <si>
    <t>DISJUNTOR TRIPOLAR TIPO NEMA, CORRENTE NOMINAL DE 10 ATÉ 50A - FORNECIMENTO E INSTALAÇÃO. AF_10/2019</t>
  </si>
  <si>
    <t xml:space="preserve"> 16.3.0</t>
  </si>
  <si>
    <t>CABO DE COBRE FLEXÍVEL, CLASSE 5, ISOLAMENTO TIPO EPR/HEPR, NÃO HALOGENADO, ANTICHAMA, TERMOFIXO, UNIPOLAR, SEÇÃO 1,5 MM2, 90°C, 0,6/1KV</t>
  </si>
  <si>
    <t>CABO DE COBRE FLEXÍVEL, CLASSE 5, ISOLAMENTO TIPO EPR/HEPR, NÃO HALOGENADO, ANTICHAMA, TERMOFIXO, UNIPOLAR, SEÇÃO 10 MM2, 90°C, 0,6/1KV</t>
  </si>
  <si>
    <t>ADAPTADOR COM FLANGE E ANEL DE VEDAÇÃO, PVC, SOLDÁVEL, DN 32 MM X 1 ,INSTALADO EM RESERVAÇÃO DE ÁGUA DE EDIFICAÇÃO QUE POSSUA RESERVATÓRIODE FIBRA/FIBROCIMENTO FORNECIMENTO E INSTALAÇÃO. AF_06/2016</t>
  </si>
  <si>
    <t>TUBO, PVC, SOLDÁVEL, DN 20MM, INSTALADO EM RAMAL OU SUB-RAMAL DE ÁGUA - FORNECIMENTO E INSTALAÇÃO. AF_06/2022</t>
  </si>
  <si>
    <t>TUBO, PVC, SOLDÁVEL, DN 25MM, INSTALADO EM RAMAL OU SUB-RAMAL DE ÁGUA - FORNECIMENTO E INSTALAÇÃO. AF_06/2022</t>
  </si>
  <si>
    <t>TUBO, PVC, SOLDÁVEL, DN 32MM, INSTALADO EM RAMAL OU SUB-RAMAL DE ÁGUA - FORNECIMENTO E INSTALAÇÃO. AF_06/2022</t>
  </si>
  <si>
    <t>TUBO, PVC, SOLDÁVEL, DN 50MM, INSTALADO EM PRUMADA DE ÁGUA - FORNECIMENTO E INSTALAÇÃO. AF_06/2022</t>
  </si>
  <si>
    <t>ADAPTADOR COM FLANGE E ANEL DE VEDAÇÃO, PVC, SOLDÁVEL, DN 50 MM X 1 1/2 ,INSTALADO EM RESERVAÇÃO DE ÁGUA DE EDIFICAÇÃO QUE POSSUA RESERVATÓRIODE FIBRA/FIBROCIMENTO FORNECIMENTO E INSTALAÇÃO. AF_06/2017</t>
  </si>
  <si>
    <t>ADAPTADOR CURTO COM BOLSA E ROSCA PARA REGISTRO, PVC, SOLDÁVEL, DN 25MM X 3/4, INSTALADO EM PRUMADA DE ÁGUA - FORNECIMENTO E INSTALAÇÃO. AF_06/2022</t>
  </si>
  <si>
    <t>ADAPTADOR CURTO COM BOLSA E ROSCA PARA REGISTRO, PVC, SOLDÁVEL, DN 32MM X 1 , INSTALADO EM RAMAL OU SUB-RAMAL DE ÁGUA - FORNECIMENTO E INSTALAÇÃO. AF_06/2022</t>
  </si>
  <si>
    <t>LUVA DE CORRER, PVC, SOLDÁVEL, DN 20MM, INSTALADO EM RAMAL DE DISTRIBUIÇÃO DE ÁGUA - FORNECIMENTO E INSTALAÇÃO. AF_06/2022</t>
  </si>
  <si>
    <t>LUVA, PVC, SOLDÁVEL, DN 25MM, INSTALADO EM RAMAL OU SUB-RAMAL DE ÁGUA - FORNECIMENTO E INSTALAÇÃO. AF_06/2022</t>
  </si>
  <si>
    <t>LUVA, PVC, SOLDÁVEL, DN 32MM, INSTALADO EM RAMAL OU SUB-RAMAL DE ÁGUA- FORNECIMENTO E INSTALAÇÃO. AF_06/2022</t>
  </si>
  <si>
    <t>JOELHO 90 GRAUS, PVC, SOLDÁVEL, DN 20MM, INSTALADO EM RAMAL DE DISTRIBUIÇÃO DE ÁGUA - FORNECIMENTO E INSTALAÇÃO. AF_06/2022</t>
  </si>
  <si>
    <t>JOELHO 90 GRAUS, PVC, SOLDÁVEL, DN 25MM, INSTALADO EM RAMAL DE DISTRIBUIÇÃO DE ÁGUA - FORNECIMENTO E INSTALAÇÃO. AF_06/2022</t>
  </si>
  <si>
    <t>JOELHO 90 GRAUS, PVC, SOLDÁVEL, DN 32MM, INSTALADO EM RAMAL DE DISTRIBUIÇÃO DE ÁGUA - FORNECIMENTO E INSTALAÇÃO. AF_06/2022</t>
  </si>
  <si>
    <t>JOELHO 90 GRAUS, PVC, SOLDÁVEL, DN 50MM, INSTALADO EM RAMAL DE DISTRIBUIÇÃO DE ÁGUA - FORNECIMENTO E INSTALAÇÃO. AF_06/2022</t>
  </si>
  <si>
    <t>JOELHO DE REDUÇÃO, 90 GRAUS, PVC, SOLDÁVEL, DN 32 MM X 25 MM, INSTALADO EM RAMAL OU SUB-RAMAL DE ÁGUA - FORNECIMENTO E INSTALAÇÃO. AF_06/2022</t>
  </si>
  <si>
    <t>TE, PVC, SOLDÁVEL, DN 20MM, INSTALADO EM RAMAL DE DISTRIBUIÇÃO DE ÁGUA - FORNECIMENTO E INSTALAÇÃO. AF_06/2022</t>
  </si>
  <si>
    <t>TE, PVC, SOLDÁVEL, DN 25MM, INSTALADO EM RAMAL DE DISTRIBUIÇÃO DE ÁGUA - FORNECIMENTO E INSTALAÇÃO. AF_06/2022</t>
  </si>
  <si>
    <t>TE, PVC, SOLDÁVEL, DN 32MM, INSTALADO EM RAMAL DE DISTRIBUIÇÃO DE ÁGUA - FORNECIMENTO E INSTALAÇÃO. AF_06/2022</t>
  </si>
  <si>
    <t>TE, PVC, SOLDÁVEL, DN 50MM, INSTALADO EM RAMAL DE DISTRIBUIÇÃO DE ÁGUA - FORNECIMENTO E INSTALAÇÃO. AF_06/2022</t>
  </si>
  <si>
    <t>TÊ DE REDUÇÃO, PVC, SOLDÁVEL, DN 32MM X 25MM, INSTALADO EM RAMAL DE DISTRIBUIÇÃO DE ÁGUA - FORNECIMENTO E INSTALAÇÃO. AF_06/2022</t>
  </si>
  <si>
    <t>TÊ DE REDUÇÃO, PVC, SOLDÁVEL, DN 50MM X 32MM, INSTALADO EM PRUMADA DE ÁGUA - FORNECIMENTO E INSTALAÇÃO. AF_06/2022</t>
  </si>
  <si>
    <t>TÊ DE REDUÇÃO, PVC, SOLDÁVEL, DN 50MM X 25MM, INSTALADO EM PRUMADA DE ÁGUA - FORNECIMENTO E INSTALAÇÃO. AF_06/2022</t>
  </si>
  <si>
    <t>JOELHO 90 GRAUS COM BUCHA DE LATÃO, PVC, SOLDÁVEL, DN 25MM, X 1/2 INSTALADO EM RAMAL OU SUB-RAMAL DE ÁGUA - FORNECIMENTO E INSTALAÇÃO. AF_06/2022</t>
  </si>
  <si>
    <t>REGISTRO DE GAVETA BRUTO, LATÃO, ROSCÁVEL, 1 1/2" - FORNECIMENTO E INSTALAÇÃO. AF_08/2021</t>
  </si>
  <si>
    <t>TUBO PVC, SERIE NORMAL, ESGOTO PREDIAL, DN 75 MM, FORNECIDO E INSTALADO EM PRUMADA DE ESGOTO SANITÁRIO OU VENTILAÇÃO. AF_08/2022</t>
  </si>
  <si>
    <t>TUBO PVC, SERIE NORMAL, ESGOTO PREDIAL, DN 50 MM, FORNECIDO E INSTALADO EM PRUMADA DE ESGOTO SANITÁRIO OU VENTILAÇÃO. AF_08/2022</t>
  </si>
  <si>
    <t>TUBO PVC, SERIE NORMAL, ESGOTO PREDIAL, DN 100 MM, FORNECIDO E INSTALADO EM PRUMADA DE ESGOTO SANITÁRIO OU VENTILAÇÃO. AF_08/2022</t>
  </si>
  <si>
    <t>JOELHO 45 GRAUS, PVC, SERIE R, ÁGUA PLUVIAL, DN 50 MM, JUNTA ELÁSTICA, FORNECIDO E INSTALADO EM RAMAL DE ENCAMINHAMENTO. AF_06/2022</t>
  </si>
  <si>
    <t>JOELHO 45 GRAUS, PVC, SERIE R, ÁGUA PLUVIAL, DN 75 MM, JUNTA ELÁSTICA, FORNECIDO E INSTALADO EM RAMAL DE ENCAMINHAMENTO. AF_06/2022</t>
  </si>
  <si>
    <t>JOELHO 45 GRAUS, PVC, SERIE R, ÁGUA PLUVIAL, DN 100 MM, JUNTA ELÁSTICA, FORNECIDO E INSTALADO EM RAMAL DE ENCAMINHAMENTO. AF_06/2022</t>
  </si>
  <si>
    <t>JUNÇÃO SIMPLES, PVC, SERIE R, ÁGUA PLUVIAL, DN 100 X 75 MM, JUNTA ELÁSTICA, FORNECIDO E INSTALADO EM RAMAL DE ENCAMINHAMENTO. AF_06/2022</t>
  </si>
  <si>
    <t>REDUÇÃO EXCÊNTRICA, PVC, SERIE NORMAL, ESGOTO PREDIAL, DN 100 X 75 MM, JUNTA ELÁSTICA, FORNECIDO E INSTALADO EM RAMAL DE ENCAMINHAMENTO. AF_06/2022</t>
  </si>
  <si>
    <t>TUBO PVC, SERIE NORMAL, ESGOTO PREDIAL, DN 40 MM, FORNECIDO E INSTALADO EM PRUMADA DE ESGOTO SANITÁRIO OU VENTILAÇÃO. AF_08/2022</t>
  </si>
  <si>
    <t>JOELHO 45 GRAUS, PVC, SERIE NORMAL, ESGOTO PREDIAL, DN 40 MM, JUNTA ELÁSTICA, FORNECIDO E INSTALADO EM RAMAL DE DESCARGA OU RAMAL DE ESGOTO SANITÁRIO. AF_08/2022</t>
  </si>
  <si>
    <t>JOELHO 45 GRAUS, PVC, SERIE NORMAL, ESGOTO PREDIAL, DN 50 MM, JUNTA ELÁSTICA, FORNECIDO E INSTALADO EM RAMAL DE DESCARGA OU RAMAL DE ESGOTO SANITÁRIO. AF_08/2022</t>
  </si>
  <si>
    <t>JOELHO 45 GRAUS, PVC, SERIE NORMAL, ESGOTO PREDIAL, DN 100 MM, JUNTA ELÁSTICA, FORNECIDO E INSTALADO EM RAMAL DE DESCARGA OU RAMAL DE ESGOTO SANITÁRIO. AF_08/2022</t>
  </si>
  <si>
    <t>JOELHO 90 GRAUS, PVC, SERIE NORMAL, ESGOTO PREDIAL, DN 40 MM, JUNTA ELÁSTICA, FORNECIDO E INSTALADO EM RAMAL DE DESCARGA OU RAMAL DE ESGOTO SANITÁRIO. AF_08/2022</t>
  </si>
  <si>
    <t>CURVA CURTA 90 GRAUS, PVC, SERIE NORMAL, ESGOTO PREDIAL, DN 50 MM, JUNTA SOLDÁVEL, FORNECIDO E INSTALADO EM RAMAL DE DESCARGA OU RAMAL DE ESGOTO SANITÁRIO. AF_08/2022</t>
  </si>
  <si>
    <t>JUNÇÃO SIMPLES, PVC, SERIE NORMAL, ESGOTO PREDIAL, DN 100 X 100 MM, JUNTA ELÁSTICA, FORNECIDO E INSTALADO EM PRUMADA DE ESGOTO SANITÁRIO OU VENTILAÇÃO. AF_08/2022</t>
  </si>
  <si>
    <t>JUNÇÃO SIMPLES, PVC, SERIE NORMAL, ESGOTO PREDIAL, DN 100 X 50 MM, JUNTA ELÁSTICA, FORNECIDO E INSTALADO EM PRUMADA DE ESGOTO SANITÁRIO OU VENTILAÇÃO. AF_08/2022</t>
  </si>
  <si>
    <t>TE, PVC, SERIE NORMAL, ESGOTO PREDIAL, DN 50 X 50 MM, JUNTA ELÁSTICA, FORNECIDO E INSTALADO EM RAMAL DE DESCARGA OU RAMAL DE ESGOTO SANITÁRIO. AF_08/2022</t>
  </si>
  <si>
    <t>REDUÇÃO EXCÊNTRICA, PVC, SERIE R, ÁGUA PLUVIAL, DN 100 X 50 MM, JUNTAELÁSTICA, FORNECIDO E INSTALADO EM RAMAL DE ENCAMINHAMENTO. AF_08/2022</t>
  </si>
  <si>
    <t>CAIXA SIFONADA, PVC, DN 100 X 100 X 50 MM, JUNTA ELÁSTICA, FORNECIDA EINSTALADA EM RAMAL DE DESCARGA OU EM RAMAL DE ESGOTO SANITÁRIO. AF_08/2022</t>
  </si>
  <si>
    <t>CAIXA SIFONADA, PVC, DN 100 X 150 X 50 MM, JUNTA ELÁSTICA, FORNECIDA EINSTALADA EM RAMAL DE DESCARGA OU EM RAMAL DE ESGOTO SANITÁRIO. AF_08/2022</t>
  </si>
  <si>
    <t>JUNÇÃO SIMPLES, PVC, SERIE NORMAL, ESGOTO PREDIAL, DN 50 X 50 MM, JUNTA ELÁSTICA, FORNECIDO E INSTALADO EM PRUMADA DE ESGOTO SANITÁRIO OU VENTILAÇÃO. AF_08/2022</t>
  </si>
  <si>
    <t>ENTRADA DE ENERGIA AÉREA, TIPO C3, PADRÃO CEMIG, CARGA INSTALADA DE 23,1KVA ATÉ 27KVA, TRIFÁSICO, COM SAÍDA SUBTERRÂNEA, INCLUSIVE POSTE, CAIXA PARA MEDIDOR, DISJUNTOR, BARRAMENTO, ATERRAMENTO E ACESSÓRIOS</t>
  </si>
  <si>
    <t xml:space="preserve">ED-20583 </t>
  </si>
  <si>
    <t>ELETRODUTO FLEXÍVEL CORRUGADO REFORÇADO, PVC, DN 32 MM (1"), PARA CIRCUITOS TERMINAIS, INSTALADO EM LAJE - FORNECIMENTO E INSTALAÇÃO. AF_03/2023</t>
  </si>
  <si>
    <t>ELETRODUTO FLEXÍVEL CORRUGADO REFORÇADO, PVC, DN 32 MM (1"), PARA CIRCUITOS TERMINAIS, INSTALADO EM PAREDE - FORNECIMENTO E INSTALAÇÃO. AF_03/2023</t>
  </si>
  <si>
    <t>ELETRODUTO FLEXÍVEL CORRUGADO REFORÇADO, PVC, DN 25 MM (3/4"), PARA CIRCUITOS TERMINAIS, INSTALADO EM LAJE - FORNECIMENTO E INSTALAÇÃO. AF_03/2023</t>
  </si>
  <si>
    <t>ELETRODUTO FLEXÍVEL CORRUGADO REFORÇADO, PVC, DN 25 MM (3/4"), PARA CIRCUITOS TERMINAIS, INSTALADO EM PAREDE - FORNECIMENTO E INSTALAÇÃO. AF_03/2023</t>
  </si>
  <si>
    <t>ELETRODUTO RÍGIDO ROSCÁVEL, PVC, DN 60 MM (2"), PARA REDE ENTERRADA DE DISTRIBUIÇÃO DE ENERGIA ELÉTRICA - FORNECIMENTO E INSTALAÇÃO. AF_03/2023</t>
  </si>
  <si>
    <t>ELETRODUTO RÍGIDO ROSCÁVEL, PVC, DN 75 MM (2.1/2"), PARA REDE ENTERRADA DE DISTRIBUIÇÃO DE ENERGIA ELÉTRICA - FORNECIMENTO E INSTALAÇÃO. AF_03/2023</t>
  </si>
  <si>
    <t>CAIXA RETANGULAR 4" X 2" MÉDIA (1,10 M DO PISO), PVC, INSTALADA EM PAREDE - FORNECIMENTO E INSTALAÇÃO. AF_03/2023</t>
  </si>
  <si>
    <t>CAIXA RETANGULAR 4" X 2" ALTA (2,20 M DO PISO), PVC, INSTALADA EM PAREDE - FORNECIMENTO E INSTALAÇÃO. AF_03/2023</t>
  </si>
  <si>
    <t>CAIXA RETANGULAR 4" X 2" BAIXA (0,30 M DO PISO), PVC, INSTALADA EM PAREDE - FORNECIMENTO E INSTALAÇÃO. AF_03/2023</t>
  </si>
  <si>
    <t>CAIXA OCTOGONAL 4" X 4", METÁLICA, INSTALADA EM LAJE - FORNECIMENTO E INSTALAÇÃO. AF_03/2023</t>
  </si>
  <si>
    <t>ED-48986</t>
  </si>
  <si>
    <t>TOMADA ALTA DE EMBUTIR (1 MÓDULO), 2P+T 20 A, INCLUINDO SUPORTE E PLACA - FORNECIMENTO E INSTALAÇÃO. AF_03/2023</t>
  </si>
  <si>
    <t>TOMADA MÉDIA DE EMBUTIR (1 MÓDULO), 2P+T 10 A, INCLUINDO SUPORTE E PLACA - FORNECIMENTO E INSTALAÇÃO. AF_03/2023</t>
  </si>
  <si>
    <t>INTERRUPTOR SIMPLES (1 MÓDULO), 10A/250V, INCLUINDO SUPORTE E PLACA - FORNECIMENTO E INSTALAÇÃO. AF_03/2023</t>
  </si>
  <si>
    <t>INTERRUPTOR SIMPLES (2 MÓDULOS) COM 1 TOMADA DE EMBUTIR 2P+T 10 A,  INCLUINDO SUPORTE E PLACA - FORNECIMENTO E INSTALAÇÃO. AF_03/2023</t>
  </si>
  <si>
    <t>INTERRUPTOR SIMPLES (3 MÓDULOS), 10A/250V, INCLUINDO SUPORTE E PLACA - FORNECIMENTO E INSTALAÇÃO. AF_03/2023</t>
  </si>
  <si>
    <t>INTERRUPTOR PARALELO (1 MÓDULO), 10A/250V, INCLUINDO SUPORTE E PLACA - FORNECIMENTO E INSTALAÇÃO. AF_03/2023</t>
  </si>
  <si>
    <t>FORNECIMENTO DE PALMEIRA LICURI COM ALTURA MÉDIA DE 2,
00M, EXCLUSIVE PLANTIO</t>
  </si>
  <si>
    <t>ED-50448</t>
  </si>
  <si>
    <t xml:space="preserve"> 2.2</t>
  </si>
  <si>
    <t xml:space="preserve"> 2.3</t>
  </si>
  <si>
    <t xml:space="preserve"> 2.4</t>
  </si>
  <si>
    <t xml:space="preserve"> 2.5</t>
  </si>
  <si>
    <t xml:space="preserve"> 2.6</t>
  </si>
  <si>
    <t xml:space="preserve"> 2.7</t>
  </si>
  <si>
    <t xml:space="preserve"> 2.8</t>
  </si>
  <si>
    <t xml:space="preserve"> 2.9</t>
  </si>
  <si>
    <t xml:space="preserve"> 2.10</t>
  </si>
  <si>
    <t xml:space="preserve"> 2.11</t>
  </si>
  <si>
    <t xml:space="preserve"> 2.12</t>
  </si>
  <si>
    <t xml:space="preserve"> 2.13</t>
  </si>
  <si>
    <t xml:space="preserve"> 2.14</t>
  </si>
  <si>
    <t xml:space="preserve"> 2.15</t>
  </si>
  <si>
    <t xml:space="preserve">FUNDAÇÕES </t>
  </si>
  <si>
    <t xml:space="preserve"> 2.2.1</t>
  </si>
  <si>
    <t xml:space="preserve"> 3.1.5</t>
  </si>
  <si>
    <t xml:space="preserve"> 3.1.6</t>
  </si>
  <si>
    <t xml:space="preserve"> 4.2.1</t>
  </si>
  <si>
    <t xml:space="preserve"> 4.2.2</t>
  </si>
  <si>
    <t xml:space="preserve"> 5.16</t>
  </si>
  <si>
    <t xml:space="preserve"> 9.1.1</t>
  </si>
  <si>
    <t xml:space="preserve"> 9.2.3</t>
  </si>
  <si>
    <t xml:space="preserve"> 12.4</t>
  </si>
  <si>
    <t xml:space="preserve"> 12.10</t>
  </si>
  <si>
    <t xml:space="preserve"> 12.16</t>
  </si>
  <si>
    <t xml:space="preserve"> 12.17</t>
  </si>
  <si>
    <t xml:space="preserve"> 13.12</t>
  </si>
  <si>
    <t xml:space="preserve"> 13.13</t>
  </si>
  <si>
    <t xml:space="preserve"> 13.22</t>
  </si>
  <si>
    <t xml:space="preserve"> 13.23</t>
  </si>
  <si>
    <t xml:space="preserve"> 13.24</t>
  </si>
  <si>
    <t xml:space="preserve"> 13.25</t>
  </si>
  <si>
    <t xml:space="preserve"> 13.26</t>
  </si>
  <si>
    <t xml:space="preserve"> 16.1.9</t>
  </si>
  <si>
    <t xml:space="preserve"> 16.1.10</t>
  </si>
  <si>
    <t xml:space="preserve"> 16.2.15</t>
  </si>
  <si>
    <t>ALVENARIA</t>
  </si>
  <si>
    <t xml:space="preserve"> INSTALAÇÃO SANITÁRIA ÁGUA FRIA</t>
  </si>
  <si>
    <t>INSTALAÇÃO SANITÁRIA ÁGUAS PLUVIAIS</t>
  </si>
  <si>
    <t>INSTALAÇÃO SANITÁRIA ESGOTO SANITÁRIO</t>
  </si>
  <si>
    <t xml:space="preserve"> 11.1</t>
  </si>
  <si>
    <t xml:space="preserve"> 11.2</t>
  </si>
  <si>
    <t xml:space="preserve"> 11.3</t>
  </si>
  <si>
    <t xml:space="preserve"> 11.4</t>
  </si>
  <si>
    <t xml:space="preserve"> 11.5</t>
  </si>
  <si>
    <t xml:space="preserve"> 11.6</t>
  </si>
  <si>
    <t xml:space="preserve"> 11.7</t>
  </si>
  <si>
    <t xml:space="preserve"> 11.8</t>
  </si>
  <si>
    <t xml:space="preserve"> 11.9</t>
  </si>
  <si>
    <t xml:space="preserve"> 11.10</t>
  </si>
  <si>
    <t xml:space="preserve"> 11.11</t>
  </si>
  <si>
    <t xml:space="preserve"> 11.12</t>
  </si>
  <si>
    <t xml:space="preserve"> 11.13</t>
  </si>
  <si>
    <t xml:space="preserve"> 11.14</t>
  </si>
  <si>
    <t xml:space="preserve"> 11.15</t>
  </si>
  <si>
    <t xml:space="preserve"> 11.16</t>
  </si>
  <si>
    <t xml:space="preserve"> 11.17</t>
  </si>
  <si>
    <t xml:space="preserve"> 11.18</t>
  </si>
  <si>
    <t xml:space="preserve"> 11.19</t>
  </si>
  <si>
    <t xml:space="preserve"> 11.20</t>
  </si>
  <si>
    <t xml:space="preserve"> 11.21</t>
  </si>
  <si>
    <t xml:space="preserve"> 11.22</t>
  </si>
  <si>
    <t xml:space="preserve"> 11.23</t>
  </si>
  <si>
    <t xml:space="preserve"> 11.24</t>
  </si>
  <si>
    <t xml:space="preserve"> 11.25</t>
  </si>
  <si>
    <t xml:space="preserve"> 11.26</t>
  </si>
  <si>
    <t xml:space="preserve"> 11.27</t>
  </si>
  <si>
    <t xml:space="preserve"> 11.28</t>
  </si>
  <si>
    <t xml:space="preserve"> 11.29</t>
  </si>
  <si>
    <t xml:space="preserve"> 11.30</t>
  </si>
  <si>
    <t xml:space="preserve"> 11.31</t>
  </si>
  <si>
    <t xml:space="preserve"> 11.32</t>
  </si>
  <si>
    <t xml:space="preserve"> 11.33</t>
  </si>
  <si>
    <t xml:space="preserve"> 11.34</t>
  </si>
  <si>
    <t xml:space="preserve"> 11.35</t>
  </si>
  <si>
    <t xml:space="preserve"> 11.36</t>
  </si>
  <si>
    <t xml:space="preserve"> 11.37</t>
  </si>
  <si>
    <t xml:space="preserve"> 11.38</t>
  </si>
  <si>
    <t xml:space="preserve"> 11.39</t>
  </si>
  <si>
    <t xml:space="preserve"> 11.40</t>
  </si>
  <si>
    <t xml:space="preserve"> 11.41</t>
  </si>
  <si>
    <t xml:space="preserve"> 11.42</t>
  </si>
  <si>
    <t>VALORES ADOTADOS:</t>
  </si>
  <si>
    <t>ADMINISTRAÇÃO CENTRAL</t>
  </si>
  <si>
    <t>DESPESAS FINANCEIRAS</t>
  </si>
  <si>
    <t>S G R</t>
  </si>
  <si>
    <t>SEGUROS, GARANTIAS E RISCO</t>
  </si>
  <si>
    <t>ISS (PMG)</t>
  </si>
  <si>
    <t>%</t>
  </si>
  <si>
    <t>I</t>
  </si>
  <si>
    <t>PIS</t>
  </si>
  <si>
    <t>COFINS</t>
  </si>
  <si>
    <t xml:space="preserve">TOTAL "I" = </t>
  </si>
  <si>
    <t>E</t>
  </si>
  <si>
    <t>CPRB</t>
  </si>
  <si>
    <t>LUCRO</t>
  </si>
  <si>
    <t>FÓRMULA DE CÁLCULO:</t>
  </si>
  <si>
    <t xml:space="preserve">BDI = </t>
  </si>
  <si>
    <t>(1 + ( AC + S + G + R)) X (1 + DF) X (1 + L)</t>
  </si>
  <si>
    <t>-   1</t>
  </si>
  <si>
    <t>( 1 - ( I + CPRB))</t>
  </si>
  <si>
    <t>CÁLCULO:</t>
  </si>
  <si>
    <t>BDI =</t>
  </si>
  <si>
    <t>-</t>
  </si>
  <si>
    <t>=</t>
  </si>
  <si>
    <t>O VALOR DO BDI ADOTADO É DE :</t>
  </si>
  <si>
    <r>
      <rPr>
        <sz val="10"/>
        <color rgb="FF000000"/>
        <rFont val="Calibri"/>
        <family val="2"/>
      </rPr>
      <t xml:space="preserve">Os cálculos estão em conformidade ao </t>
    </r>
    <r>
      <rPr>
        <b/>
        <sz val="10"/>
        <color rgb="FF000000"/>
        <rFont val="Calibri"/>
        <family val="2"/>
      </rPr>
      <t>" CONFORME ACÓRDÃO Nº 2622/13 e LEI Nº 13.161 DE 31/08/15) "</t>
    </r>
  </si>
  <si>
    <t>VALOR DO ORÇAMENTO:</t>
  </si>
  <si>
    <t>REGIÃO/MÊS DE REFERÊNCIA: SINAPI-MG 02/2024 / SEINFRA-MG JEQU. E MUCURI 08/2023.</t>
  </si>
  <si>
    <t>BDI INCLUSO:</t>
  </si>
  <si>
    <t>CONTRATANTE: CÂMARA MUNICIPAL DE COUTO DE MAGALHÃES DE MINAS</t>
  </si>
  <si>
    <t xml:space="preserve">OBRA: CONSTRUÇÃO SEDE </t>
  </si>
  <si>
    <r>
      <t>DATA: 15</t>
    </r>
    <r>
      <rPr>
        <b/>
        <sz val="10"/>
        <color theme="3" tint="-0.249977111117893"/>
        <rFont val="Arial"/>
        <family val="2"/>
      </rPr>
      <t>/04/2024</t>
    </r>
  </si>
  <si>
    <t xml:space="preserve"> COUTO DE MAGALHÃES DE MINAS, 15 DE ABRIL DE 2024</t>
  </si>
  <si>
    <t>ESTACAS ESCAVADAS E BLOCOS DE COROAMENTO</t>
  </si>
  <si>
    <t>PARCELA 7</t>
  </si>
  <si>
    <t>PARCELA 8</t>
  </si>
  <si>
    <t>PARCELA 9</t>
  </si>
  <si>
    <t>PARCELA 10</t>
  </si>
  <si>
    <t>PARCELA 11</t>
  </si>
  <si>
    <t>PARCELA 12</t>
  </si>
  <si>
    <t>PRAZO DE EXECUÇÃO: 12 MESES</t>
  </si>
  <si>
    <t>LOCAL: RUA CELINA DINIZ, Nº 15, CENTRO, CIDADE DE COUTO DE MAGALHÃES DE MINAS - MG</t>
  </si>
  <si>
    <t>CÂMARA MUNICIPAL DE COUTO DE MAGALHÃES DE MINAS                                                                                                                                                  CNPJ:01.770.100/0001-60                                                                                                                                                                                                                                          Rua Celina Diniz, nº15, Centro, CEP:39.188-000                                                                                                                                                                                                               Telefone: --------------                                                                                                                                                                                                                                               E-mail: ---</t>
  </si>
  <si>
    <t>CÂMARA MUNICIPAL DE COUTO DE MAGALHÃES DE MINAS                                                                                                                                                                                                                                                                                                                          CNPJ:01.770.100/0001-60                                                                                                                                                                                                                                                                                                                                                                                                                                                          Rua Celina Diniz, nº15, Centro, CEP:39.188-000                                                                                                                                                                                                                                                                                                                                                                                                                                             Telefone: --------------                                                                                                                                                                                                                                                                                                                                                                                                                               E-mail: ---</t>
  </si>
  <si>
    <t>17.6</t>
  </si>
  <si>
    <t>COTAÇÃO</t>
  </si>
  <si>
    <t>FORNECIMENTO E INSTALAÇÃO DE ELEVADOR EM CONFORMIDADE COM AS NORMAS ABNT NBR 16042 E NBR NM 313</t>
  </si>
  <si>
    <t>ESCADA MARINHEIRO - TUBO GALVANIZADO D = 3/4" E D = ½"</t>
  </si>
  <si>
    <t>MEMORIAL DE CÁLCULO</t>
  </si>
  <si>
    <t>1.0</t>
  </si>
  <si>
    <t>01 UNIDADE INSTALADA NA FRENTE DO TERRENO, VOLTADA PARA A AVENIDA DIAMANTINA</t>
  </si>
  <si>
    <t>FUNDAÇÕES ESTACAS ESCAVADAS</t>
  </si>
  <si>
    <t>BLOCOS PARA PILARES (1,10 M  X 1,10 M  X 0,20 M ) X 4 UNIDADES]+(1,00 M  X 1,18 M  X 0,20 M ) X 7 UNIDADES) + (1,25 M  X 0,5 M  X 0,20 M ) X 13 UNIDADES) + (0,50 M  X 0,50 M  X 0,20 M ) X 4 UNIDADES) LARGURA ESCAVAÇÃO</t>
  </si>
  <si>
    <t>CONFORME PROJETO ESTRUTURAL</t>
  </si>
  <si>
    <t>5.0</t>
  </si>
  <si>
    <t>6.0</t>
  </si>
  <si>
    <t xml:space="preserve">ESQUADRIAS </t>
  </si>
  <si>
    <t>7.0</t>
  </si>
  <si>
    <t xml:space="preserve">COBERTURA </t>
  </si>
  <si>
    <t>8.0</t>
  </si>
  <si>
    <t>10.0</t>
  </si>
  <si>
    <t>PISO DE TODAS AS ÁRES DE CONVIVÊNCIA</t>
  </si>
  <si>
    <t xml:space="preserve">PISOS EXTERNOS </t>
  </si>
  <si>
    <t>11.0</t>
  </si>
  <si>
    <t>PINTURA</t>
  </si>
  <si>
    <t>PORTAS DE MADEIRA</t>
  </si>
  <si>
    <t>12.0</t>
  </si>
  <si>
    <t>INSTALAÇÕES HIDRÁULICAS</t>
  </si>
  <si>
    <t>13.0</t>
  </si>
  <si>
    <t>INSTALAÇÕES PLUVIAIS</t>
  </si>
  <si>
    <t>INSTALAÇÕES SANITÁRIAS</t>
  </si>
  <si>
    <t>14.0</t>
  </si>
  <si>
    <t>LOUÇAS E METAIS</t>
  </si>
  <si>
    <t>COZINHA</t>
  </si>
  <si>
    <t>15.0</t>
  </si>
  <si>
    <t>OUTROS</t>
  </si>
  <si>
    <t>17.7</t>
  </si>
  <si>
    <t>18.0</t>
  </si>
  <si>
    <t>17.0</t>
  </si>
  <si>
    <t>16.4</t>
  </si>
  <si>
    <t>16.3</t>
  </si>
  <si>
    <t>16.2</t>
  </si>
  <si>
    <t>9.2</t>
  </si>
  <si>
    <t>9.1</t>
  </si>
  <si>
    <t>3.3</t>
  </si>
  <si>
    <t>3.2</t>
  </si>
  <si>
    <t>3.1</t>
  </si>
  <si>
    <t>2.2</t>
  </si>
  <si>
    <t>2.1</t>
  </si>
  <si>
    <t xml:space="preserve">(12,00 M DE COMPRIMENTO X 2) </t>
  </si>
  <si>
    <t>MEDIDOR DE AGUA</t>
  </si>
  <si>
    <t>MEDIDOR DE ENERGIA</t>
  </si>
  <si>
    <t>BARRACÃO DE OBRA DE 14,52 M2</t>
  </si>
  <si>
    <t>BARRACÃO DE OBRA COM SANITARIO DE 12 M2</t>
  </si>
  <si>
    <t>23,83 M DE COMPRIMENTO X 11,92 M</t>
  </si>
  <si>
    <t>TRANSPORTE DE EQUIPAMENTOS</t>
  </si>
  <si>
    <t>67 ESTACAS DE 6 M</t>
  </si>
  <si>
    <t>13 JANELAS TAMANHO VARIÁVEL + 3 PORTAS TAMANHO VARIÁVEL</t>
  </si>
  <si>
    <t>5 JANELAS TAMANHO VARIÁVEL + 18 PORTAS TAMANHO VARIÁVEL</t>
  </si>
  <si>
    <t>722,00 M² DE ALVENARIA</t>
  </si>
  <si>
    <t xml:space="preserve">310,00 M² DE ALVENARIA </t>
  </si>
  <si>
    <t xml:space="preserve"> 1 BANHEIRO  MASC.  FEM.</t>
  </si>
  <si>
    <t>1 BANHEIRO  MASC.,  1 BANHEIRO FEM.</t>
  </si>
  <si>
    <t>1 COZINHA, 1 LAVANDERIA, 1 SALA DE ARQUIVO, 2 GABINETE</t>
  </si>
  <si>
    <t>2 COZINHA</t>
  </si>
  <si>
    <t>PORTAS DE VIDRO</t>
  </si>
  <si>
    <t>BANHEIROS</t>
  </si>
  <si>
    <t xml:space="preserve"> RAMPA DE ACESSO AO PLENÁRIO</t>
  </si>
  <si>
    <t xml:space="preserve"> 1 BANHEIRO MASC. 1 BANHEIRO FEM,  1 BANHEIRO  MASC.  FEM, 5 AUDITÓRIO</t>
  </si>
  <si>
    <t>1 RECEPÇÃO, 1 SECRETARIA, 2 SALA DE ARQUIVO, 2 GABINETE</t>
  </si>
  <si>
    <t>1 ENTRADA DA CÂMARA, 1 ENTRADA PLENÁRIO</t>
  </si>
  <si>
    <t xml:space="preserve"> PLENÁRIO</t>
  </si>
  <si>
    <t>PORTÃO GARAGEM</t>
  </si>
  <si>
    <t>PORTA ACESSO GARAGEM</t>
  </si>
  <si>
    <t>ÁREA DA COBERTURA</t>
  </si>
  <si>
    <t>CONFORME PROJETO ARQUITETÔNICO</t>
  </si>
  <si>
    <t>BLOCOS  DE COROAMENTO, VIGAS BALDRAME</t>
  </si>
  <si>
    <t>2270,00 M² DE ALVENARIA X 2 FACES DAS PAREDES DE DENTRO E DE FORA</t>
  </si>
  <si>
    <t>2122,00 M² DE ALVENARIA X 2 FACES DAS PAREDES DE DENTRO E DE FORA</t>
  </si>
  <si>
    <t>BANHEIROS E COZINHA</t>
  </si>
  <si>
    <t>FORRO DE GESSO EM TODA ÁREA</t>
  </si>
  <si>
    <t>TODAS AS PORTAS</t>
  </si>
  <si>
    <t xml:space="preserve"> TODAS AS JANELAS</t>
  </si>
  <si>
    <t>ENTRADA DO PRÉDIO</t>
  </si>
  <si>
    <t>CONFORME PROJETO</t>
  </si>
  <si>
    <t>TODAS AS PARADES</t>
  </si>
  <si>
    <t>CONFORME PROJETO HIDRAULICO</t>
  </si>
  <si>
    <t>CONFORME PROJETO ESGOTO</t>
  </si>
  <si>
    <r>
      <t>(</t>
    </r>
    <r>
      <rPr>
        <b/>
        <sz val="10"/>
        <rFont val="Arial"/>
        <family val="2"/>
      </rPr>
      <t>BANHEIRO MASCULINO</t>
    </r>
    <r>
      <rPr>
        <sz val="10"/>
        <rFont val="Arial"/>
        <family val="2"/>
      </rPr>
      <t>=   1 VASOS</t>
    </r>
    <r>
      <rPr>
        <b/>
        <sz val="10"/>
        <rFont val="Arial"/>
        <family val="2"/>
      </rPr>
      <t xml:space="preserve">) </t>
    </r>
    <r>
      <rPr>
        <sz val="10"/>
        <rFont val="Arial"/>
        <family val="2"/>
      </rPr>
      <t>+ (</t>
    </r>
    <r>
      <rPr>
        <b/>
        <sz val="10"/>
        <rFont val="Arial"/>
        <family val="2"/>
      </rPr>
      <t>BANHEIRO FEMININO</t>
    </r>
    <r>
      <rPr>
        <sz val="10"/>
        <rFont val="Arial"/>
        <family val="2"/>
      </rPr>
      <t>=  1 VASOS)+ (</t>
    </r>
    <r>
      <rPr>
        <b/>
        <sz val="10"/>
        <rFont val="Arial"/>
        <family val="2"/>
      </rPr>
      <t xml:space="preserve">BANHEIRO MASC. E FEM. </t>
    </r>
    <r>
      <rPr>
        <sz val="10"/>
        <rFont val="Arial"/>
        <family val="2"/>
      </rPr>
      <t>=  1 VASO)</t>
    </r>
  </si>
  <si>
    <r>
      <rPr>
        <b/>
        <sz val="10"/>
        <rFont val="Arial"/>
        <family val="2"/>
      </rPr>
      <t xml:space="preserve">BANHEIRO MASC. E FEM. </t>
    </r>
    <r>
      <rPr>
        <sz val="10"/>
        <rFont val="Arial"/>
        <family val="2"/>
      </rPr>
      <t xml:space="preserve">=  1 </t>
    </r>
  </si>
  <si>
    <r>
      <t>(</t>
    </r>
    <r>
      <rPr>
        <b/>
        <sz val="10"/>
        <rFont val="Arial"/>
        <family val="2"/>
      </rPr>
      <t>BANHEIRO MASCULINO</t>
    </r>
    <r>
      <rPr>
        <sz val="10"/>
        <rFont val="Arial"/>
        <family val="2"/>
      </rPr>
      <t>=   1 VASOS</t>
    </r>
    <r>
      <rPr>
        <b/>
        <sz val="10"/>
        <rFont val="Arial"/>
        <family val="2"/>
      </rPr>
      <t xml:space="preserve">) </t>
    </r>
    <r>
      <rPr>
        <sz val="10"/>
        <rFont val="Arial"/>
        <family val="2"/>
      </rPr>
      <t>+ (</t>
    </r>
    <r>
      <rPr>
        <b/>
        <sz val="10"/>
        <rFont val="Arial"/>
        <family val="2"/>
      </rPr>
      <t>BANHEIRO FEMININO</t>
    </r>
    <r>
      <rPr>
        <sz val="10"/>
        <rFont val="Arial"/>
        <family val="2"/>
      </rPr>
      <t>=  1 VASOS)</t>
    </r>
  </si>
  <si>
    <t>LAVANDERIA</t>
  </si>
  <si>
    <r>
      <t>(</t>
    </r>
    <r>
      <rPr>
        <b/>
        <sz val="10"/>
        <rFont val="Arial"/>
        <family val="2"/>
      </rPr>
      <t>BANHEIRO MASCULINO</t>
    </r>
    <r>
      <rPr>
        <sz val="10"/>
        <rFont val="Arial"/>
        <family val="2"/>
      </rPr>
      <t xml:space="preserve">=   1 </t>
    </r>
    <r>
      <rPr>
        <b/>
        <sz val="10"/>
        <rFont val="Arial"/>
        <family val="2"/>
      </rPr>
      <t xml:space="preserve">) </t>
    </r>
    <r>
      <rPr>
        <sz val="10"/>
        <rFont val="Arial"/>
        <family val="2"/>
      </rPr>
      <t>+ (</t>
    </r>
    <r>
      <rPr>
        <b/>
        <sz val="10"/>
        <rFont val="Arial"/>
        <family val="2"/>
      </rPr>
      <t>BANHEIRO FEMININO</t>
    </r>
    <r>
      <rPr>
        <sz val="10"/>
        <rFont val="Arial"/>
        <family val="2"/>
      </rPr>
      <t>=  1 )+ (</t>
    </r>
    <r>
      <rPr>
        <b/>
        <sz val="10"/>
        <rFont val="Arial"/>
        <family val="2"/>
      </rPr>
      <t xml:space="preserve">BANHEIRO MASC. E FEM. </t>
    </r>
    <r>
      <rPr>
        <sz val="10"/>
        <rFont val="Arial"/>
        <family val="2"/>
      </rPr>
      <t>=  1 )</t>
    </r>
  </si>
  <si>
    <t>COZINHA, PLENÁRIO</t>
  </si>
  <si>
    <t>2 UNIDADE BANHEIRO MASCULINO + 2 UNIDADE BANHEIRO FEMININO</t>
  </si>
  <si>
    <t>CONFORME PROJETO ELÉTRICO</t>
  </si>
  <si>
    <t>INSTALADA NA FRENTE DO PRÉDIO</t>
  </si>
  <si>
    <t>ACESSO A CAIXA D'AGUA</t>
  </si>
  <si>
    <t>PRÉDIO</t>
  </si>
  <si>
    <t>LIMPEZA GERAL DA OBRA</t>
  </si>
  <si>
    <t>CÂMARA MUNICIPAL DE COUTO DE MAGALHÃES DE MINAS                                                                                                                                                                                                                                                                         CNPJ:01.770.100/0001-60                                                                                                                                                                                                                                                                                                       Rua Celina Diniz  nº302, Centro, CEP:39.188-000                                                                                                                                                                                                                                                                                                                                                                                                                                                                                                                                      Telefone: --------------                                                                                                                                                                                                                                                                                                                                                     E-mail: ---</t>
  </si>
  <si>
    <t xml:space="preserve">MEMORIAL DE CÁLCULO </t>
  </si>
  <si>
    <t>Couto de Magalhães de Minas-MG, 15 de Abril de 2024.</t>
  </si>
  <si>
    <t>PRAZO DE EXECUÇÃO: 3 MESES</t>
  </si>
  <si>
    <t xml:space="preserve">CÂMARA MUNICIPAL DE COUTO DE MAGALHÃES DE MINAS   </t>
  </si>
  <si>
    <t xml:space="preserve">CNPJ:01.770.100/0001-60 </t>
  </si>
  <si>
    <t xml:space="preserve">Rua Celina Diniz, nº15, Centro, CEP:39.188-000  </t>
  </si>
  <si>
    <t xml:space="preserve">Telefone: --------------                                                                                                                                                                                                                                                                                                                                                                                                                               </t>
  </si>
  <si>
    <t>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</si>
</sst>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R$&quot;\ #,##0.00"/>
    <numFmt numFmtId="165" formatCode="d/m/yyyy"/>
    <numFmt numFmtId="166" formatCode="#,##0.0000000"/>
    <numFmt numFmtId="167" formatCode="_(* #,##0.00_);_(* \(#,##0.00\);_(* &quot;-&quot;??_);_(@_)"/>
    <numFmt numFmtId="168" formatCode="#,##0.0000"/>
  </numFmts>
  <fonts count="43" x14ac:knownFonts="1">
    <font>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sz val="11"/>
      <name val="Arial"/>
      <family val="1"/>
    </font>
    <font>
      <b/>
      <sz val="10"/>
      <name val="Arial"/>
      <family val="2"/>
    </font>
    <font>
      <sz val="10"/>
      <name val="Arial"/>
      <family val="2"/>
    </font>
    <font>
      <sz val="10"/>
      <color rgb="FF333333"/>
      <name val="Arial"/>
      <family val="2"/>
    </font>
    <font>
      <sz val="12"/>
      <name val="Arial"/>
      <family val="2"/>
    </font>
    <font>
      <b/>
      <sz val="12"/>
      <name val="Arial"/>
      <family val="2"/>
    </font>
    <font>
      <b/>
      <sz val="14"/>
      <color rgb="FFFF0000"/>
      <name val="Arial"/>
      <family val="2"/>
    </font>
    <font>
      <sz val="11"/>
      <name val="Arial"/>
      <family val="2"/>
    </font>
    <font>
      <sz val="16"/>
      <name val="Calibri Light"/>
      <family val="1"/>
      <scheme val="major"/>
    </font>
    <font>
      <b/>
      <sz val="10"/>
      <color theme="3" tint="-0.249977111117893"/>
      <name val="Arial"/>
      <family val="2"/>
    </font>
    <font>
      <b/>
      <sz val="10"/>
      <color rgb="FF002060"/>
      <name val="Arial"/>
      <family val="2"/>
    </font>
    <font>
      <sz val="8"/>
      <name val="Arial"/>
      <family val="2"/>
    </font>
    <font>
      <sz val="11"/>
      <name val="Calibri"/>
      <family val="2"/>
      <scheme val="minor"/>
    </font>
    <font>
      <b/>
      <sz val="12"/>
      <color rgb="FF000000"/>
      <name val="Calibri"/>
      <family val="2"/>
    </font>
    <font>
      <sz val="10"/>
      <color rgb="FF000000"/>
      <name val="Calibri"/>
      <family val="2"/>
    </font>
    <font>
      <b/>
      <sz val="10"/>
      <color rgb="FF000000"/>
      <name val="Calibri"/>
      <family val="2"/>
    </font>
    <font>
      <sz val="9"/>
      <color rgb="FF000000"/>
      <name val="Calibri"/>
      <family val="2"/>
    </font>
    <font>
      <u/>
      <sz val="10"/>
      <color rgb="FF000000"/>
      <name val="Calibri"/>
      <family val="2"/>
    </font>
    <font>
      <sz val="14"/>
      <name val="Calibri Light"/>
      <family val="1"/>
      <scheme val="major"/>
    </font>
    <font>
      <sz val="11"/>
      <color rgb="FF000000"/>
      <name val="Calibri"/>
      <family val="2"/>
    </font>
    <font>
      <sz val="12"/>
      <name val="Calibri Light"/>
      <family val="1"/>
      <scheme val="major"/>
    </font>
    <font>
      <b/>
      <sz val="14"/>
      <name val="Arial"/>
      <family val="2"/>
    </font>
    <font>
      <b/>
      <sz val="9"/>
      <name val="Arial"/>
      <family val="2"/>
    </font>
    <font>
      <i/>
      <sz val="8"/>
      <name val="Arial"/>
      <family val="2"/>
    </font>
    <font>
      <i/>
      <sz val="10"/>
      <name val="Arial"/>
      <family val="2"/>
    </font>
    <font>
      <i/>
      <sz val="9"/>
      <name val="Arial"/>
      <family val="2"/>
    </font>
    <font>
      <sz val="14"/>
      <name val="Arial"/>
      <family val="1"/>
    </font>
  </fonts>
  <fills count="11">
    <fill>
      <patternFill patternType="none"/>
    </fill>
    <fill>
      <patternFill patternType="gray125"/>
    </fill>
    <fill>
      <patternFill patternType="solid">
        <fgColor rgb="FFFFFFFF"/>
      </patternFill>
    </fill>
    <fill>
      <patternFill patternType="solid">
        <fgColor rgb="FFFFFFFF"/>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99FFCC"/>
        <bgColor indexed="64"/>
      </patternFill>
    </fill>
    <fill>
      <patternFill patternType="solid">
        <fgColor rgb="FFF2F2F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rgb="FFCCCCCC"/>
      </left>
      <right/>
      <top style="thin">
        <color rgb="FFCCCCCC"/>
      </top>
      <bottom/>
      <diagonal/>
    </border>
    <border>
      <left/>
      <right/>
      <top style="thin">
        <color rgb="FFCCCCCC"/>
      </top>
      <bottom/>
      <diagonal/>
    </border>
    <border>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3"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9" fontId="18" fillId="0" borderId="0" applyFont="0" applyFill="0" applyBorder="0" applyAlignment="0" applyProtection="0"/>
    <xf numFmtId="0" fontId="18" fillId="0" borderId="0"/>
  </cellStyleXfs>
  <cellXfs count="437">
    <xf numFmtId="0" fontId="0" fillId="0" borderId="0" xfId="0"/>
    <xf numFmtId="0" fontId="10" fillId="4" borderId="1" xfId="0" applyFont="1" applyFill="1" applyBorder="1" applyAlignment="1">
      <alignment vertical="center"/>
    </xf>
    <xf numFmtId="10" fontId="10" fillId="4" borderId="1" xfId="2" applyNumberFormat="1" applyFont="1" applyFill="1" applyBorder="1" applyAlignment="1">
      <alignment vertical="center"/>
    </xf>
    <xf numFmtId="9" fontId="10" fillId="4" borderId="1" xfId="2" applyFont="1" applyFill="1" applyBorder="1" applyAlignment="1">
      <alignment vertical="center"/>
    </xf>
    <xf numFmtId="0" fontId="10" fillId="0" borderId="1" xfId="0" applyFont="1" applyBorder="1" applyAlignment="1">
      <alignment vertical="center"/>
    </xf>
    <xf numFmtId="4" fontId="10" fillId="0" borderId="1" xfId="0" applyNumberFormat="1" applyFont="1" applyBorder="1" applyAlignment="1">
      <alignment vertical="center"/>
    </xf>
    <xf numFmtId="43" fontId="10" fillId="0" borderId="1" xfId="3" applyFont="1" applyFill="1" applyBorder="1" applyAlignment="1">
      <alignment vertical="center"/>
    </xf>
    <xf numFmtId="4" fontId="0" fillId="0" borderId="0" xfId="0" applyNumberFormat="1"/>
    <xf numFmtId="43" fontId="0" fillId="0" borderId="0" xfId="1" applyFont="1"/>
    <xf numFmtId="0" fontId="20" fillId="0" borderId="0" xfId="0" applyFont="1"/>
    <xf numFmtId="43" fontId="20" fillId="0" borderId="0" xfId="1" applyFont="1"/>
    <xf numFmtId="43" fontId="22" fillId="0" borderId="0" xfId="1" applyFont="1"/>
    <xf numFmtId="43" fontId="0" fillId="0" borderId="0" xfId="0" applyNumberFormat="1"/>
    <xf numFmtId="0" fontId="17" fillId="0" borderId="20" xfId="0" applyFont="1" applyBorder="1" applyAlignment="1">
      <alignment horizontal="center" vertical="center"/>
    </xf>
    <xf numFmtId="0" fontId="17" fillId="0" borderId="24" xfId="0" applyFont="1" applyBorder="1" applyAlignment="1">
      <alignment horizontal="left"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8" fillId="0" borderId="1" xfId="5" applyBorder="1" applyAlignment="1">
      <alignment horizontal="left" vertical="center" wrapText="1"/>
    </xf>
    <xf numFmtId="0" fontId="28" fillId="0" borderId="1" xfId="0" applyFont="1" applyBorder="1" applyAlignment="1">
      <alignment horizontal="center" vertical="center"/>
    </xf>
    <xf numFmtId="0" fontId="18" fillId="0" borderId="1" xfId="5"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right" vertical="top"/>
    </xf>
    <xf numFmtId="0" fontId="7" fillId="0" borderId="1" xfId="0" applyFont="1" applyBorder="1" applyAlignment="1">
      <alignment horizontal="center" vertical="center" wrapText="1"/>
    </xf>
    <xf numFmtId="0" fontId="8" fillId="0" borderId="1" xfId="0" applyFont="1" applyBorder="1" applyAlignment="1">
      <alignment horizontal="right" vertical="top"/>
    </xf>
    <xf numFmtId="0" fontId="8" fillId="0" borderId="1" xfId="0" applyFont="1" applyBorder="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horizontal="center" vertical="top" wrapText="1"/>
    </xf>
    <xf numFmtId="0" fontId="19" fillId="0" borderId="1" xfId="0" applyFont="1" applyBorder="1" applyAlignment="1">
      <alignment wrapText="1"/>
    </xf>
    <xf numFmtId="0" fontId="6" fillId="0" borderId="1" xfId="0" applyFont="1" applyBorder="1" applyAlignment="1">
      <alignment horizontal="center" vertical="center" wrapText="1"/>
    </xf>
    <xf numFmtId="0" fontId="6" fillId="6" borderId="1" xfId="0" applyFont="1" applyFill="1" applyBorder="1" applyAlignment="1">
      <alignment horizontal="left" vertical="top" wrapText="1"/>
    </xf>
    <xf numFmtId="0" fontId="2" fillId="5" borderId="1" xfId="0" applyFont="1" applyFill="1" applyBorder="1" applyAlignment="1">
      <alignment horizontal="left" vertical="top" wrapText="1"/>
    </xf>
    <xf numFmtId="43" fontId="3" fillId="5" borderId="1" xfId="1" applyFont="1" applyFill="1" applyBorder="1" applyAlignment="1">
      <alignment horizontal="right" vertical="top" wrapText="1"/>
    </xf>
    <xf numFmtId="43" fontId="2" fillId="5" borderId="1" xfId="1" applyFont="1" applyFill="1" applyBorder="1" applyAlignment="1">
      <alignment horizontal="left" vertical="top" wrapText="1"/>
    </xf>
    <xf numFmtId="2"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7" fillId="6" borderId="1" xfId="0" applyFont="1" applyFill="1" applyBorder="1" applyAlignment="1">
      <alignment horizontal="center" vertical="center"/>
    </xf>
    <xf numFmtId="4" fontId="30" fillId="0" borderId="40" xfId="0" applyNumberFormat="1" applyFont="1" applyBorder="1"/>
    <xf numFmtId="4" fontId="30" fillId="0" borderId="41" xfId="0" applyNumberFormat="1" applyFont="1" applyBorder="1"/>
    <xf numFmtId="4" fontId="32" fillId="0" borderId="1" xfId="0" applyNumberFormat="1" applyFont="1" applyBorder="1"/>
    <xf numFmtId="4" fontId="30" fillId="0" borderId="1" xfId="0" applyNumberFormat="1" applyFont="1" applyBorder="1"/>
    <xf numFmtId="4" fontId="31" fillId="0" borderId="1" xfId="0" applyNumberFormat="1" applyFont="1" applyBorder="1" applyAlignment="1">
      <alignment horizontal="left"/>
    </xf>
    <xf numFmtId="0" fontId="0" fillId="0" borderId="6" xfId="0" applyBorder="1"/>
    <xf numFmtId="0" fontId="0" fillId="0" borderId="7" xfId="0" applyBorder="1"/>
    <xf numFmtId="9" fontId="10" fillId="4" borderId="23" xfId="2" applyFont="1" applyFill="1" applyBorder="1" applyAlignment="1">
      <alignment vertical="center"/>
    </xf>
    <xf numFmtId="43" fontId="10" fillId="0" borderId="23" xfId="3" applyFont="1" applyFill="1" applyBorder="1" applyAlignment="1">
      <alignment vertical="center"/>
    </xf>
    <xf numFmtId="9" fontId="10" fillId="0" borderId="23" xfId="2" applyFont="1" applyFill="1" applyBorder="1" applyAlignment="1">
      <alignment vertical="center"/>
    </xf>
    <xf numFmtId="9" fontId="10" fillId="0" borderId="7" xfId="2" applyFont="1" applyFill="1" applyBorder="1" applyAlignment="1"/>
    <xf numFmtId="0" fontId="0" fillId="0" borderId="8" xfId="0" applyBorder="1"/>
    <xf numFmtId="0" fontId="0" fillId="0" borderId="9" xfId="0" applyBorder="1"/>
    <xf numFmtId="0" fontId="0" fillId="0" borderId="10" xfId="0" applyBorder="1"/>
    <xf numFmtId="43" fontId="17" fillId="0" borderId="1" xfId="3" applyFont="1" applyFill="1" applyBorder="1" applyAlignment="1">
      <alignment vertical="center"/>
    </xf>
    <xf numFmtId="43" fontId="10" fillId="0" borderId="24" xfId="3" applyFont="1" applyFill="1" applyBorder="1" applyAlignment="1">
      <alignment vertical="center"/>
    </xf>
    <xf numFmtId="9" fontId="10" fillId="4" borderId="24" xfId="2" applyFont="1" applyFill="1" applyBorder="1" applyAlignment="1">
      <alignment vertical="center"/>
    </xf>
    <xf numFmtId="43" fontId="17" fillId="0" borderId="24" xfId="3" applyFont="1" applyFill="1" applyBorder="1" applyAlignment="1">
      <alignment vertical="center"/>
    </xf>
    <xf numFmtId="0" fontId="10" fillId="4" borderId="2" xfId="0" applyFont="1" applyFill="1" applyBorder="1" applyAlignment="1">
      <alignment vertical="center"/>
    </xf>
    <xf numFmtId="10" fontId="10" fillId="4" borderId="2" xfId="2" applyNumberFormat="1" applyFont="1" applyFill="1" applyBorder="1" applyAlignment="1">
      <alignment vertical="center"/>
    </xf>
    <xf numFmtId="9" fontId="10" fillId="4" borderId="2" xfId="2" applyFont="1" applyFill="1" applyBorder="1" applyAlignment="1">
      <alignment vertical="center"/>
    </xf>
    <xf numFmtId="0" fontId="10" fillId="0" borderId="37" xfId="0" applyFont="1" applyBorder="1" applyAlignment="1">
      <alignment vertical="center"/>
    </xf>
    <xf numFmtId="9" fontId="10" fillId="0" borderId="37" xfId="2" applyFont="1" applyFill="1" applyBorder="1" applyAlignment="1">
      <alignment vertical="center"/>
    </xf>
    <xf numFmtId="0" fontId="23" fillId="0" borderId="5" xfId="0" applyFont="1" applyBorder="1"/>
    <xf numFmtId="4" fontId="30" fillId="0" borderId="6" xfId="0" applyNumberFormat="1" applyFont="1" applyBorder="1"/>
    <xf numFmtId="4" fontId="30" fillId="0" borderId="0" xfId="0" applyNumberFormat="1" applyFont="1"/>
    <xf numFmtId="4" fontId="30" fillId="0" borderId="7" xfId="0" applyNumberFormat="1" applyFont="1" applyBorder="1"/>
    <xf numFmtId="4" fontId="31" fillId="0" borderId="35" xfId="0" applyNumberFormat="1" applyFont="1" applyBorder="1" applyAlignment="1">
      <alignment horizontal="center"/>
    </xf>
    <xf numFmtId="4" fontId="31" fillId="0" borderId="6" xfId="0" applyNumberFormat="1" applyFont="1" applyBorder="1" applyAlignment="1">
      <alignment horizontal="center"/>
    </xf>
    <xf numFmtId="4" fontId="30" fillId="0" borderId="0" xfId="0" applyNumberFormat="1" applyFont="1" applyAlignment="1">
      <alignment horizontal="left"/>
    </xf>
    <xf numFmtId="4" fontId="31" fillId="0" borderId="0" xfId="0" applyNumberFormat="1" applyFont="1"/>
    <xf numFmtId="4" fontId="31" fillId="0" borderId="6" xfId="0" applyNumberFormat="1" applyFont="1" applyBorder="1" applyAlignment="1">
      <alignment horizontal="left"/>
    </xf>
    <xf numFmtId="4" fontId="30" fillId="0" borderId="44" xfId="0" applyNumberFormat="1" applyFont="1" applyBorder="1"/>
    <xf numFmtId="4" fontId="30" fillId="0" borderId="45" xfId="0" applyNumberFormat="1" applyFont="1" applyBorder="1"/>
    <xf numFmtId="4" fontId="30" fillId="0" borderId="46" xfId="0" applyNumberFormat="1" applyFont="1" applyBorder="1"/>
    <xf numFmtId="4" fontId="30" fillId="0" borderId="47" xfId="0" applyNumberFormat="1" applyFont="1" applyBorder="1"/>
    <xf numFmtId="4" fontId="31" fillId="0" borderId="0" xfId="0" applyNumberFormat="1" applyFont="1" applyAlignment="1">
      <alignment horizontal="center"/>
    </xf>
    <xf numFmtId="10" fontId="31" fillId="0" borderId="7" xfId="0" applyNumberFormat="1" applyFont="1" applyBorder="1" applyAlignment="1">
      <alignment horizontal="center" vertical="center"/>
    </xf>
    <xf numFmtId="4" fontId="29" fillId="0" borderId="6" xfId="0" applyNumberFormat="1" applyFont="1" applyBorder="1"/>
    <xf numFmtId="4" fontId="29" fillId="0" borderId="0" xfId="0" applyNumberFormat="1" applyFont="1"/>
    <xf numFmtId="10" fontId="29" fillId="0" borderId="0" xfId="0" applyNumberFormat="1" applyFont="1"/>
    <xf numFmtId="165" fontId="30" fillId="0" borderId="0" xfId="0" applyNumberFormat="1" applyFont="1" applyAlignment="1">
      <alignment horizontal="center"/>
    </xf>
    <xf numFmtId="165" fontId="30" fillId="0" borderId="0" xfId="0" applyNumberFormat="1" applyFont="1"/>
    <xf numFmtId="4" fontId="30" fillId="0" borderId="8" xfId="0" applyNumberFormat="1" applyFont="1" applyBorder="1"/>
    <xf numFmtId="4" fontId="30" fillId="0" borderId="9" xfId="0" applyNumberFormat="1" applyFont="1" applyBorder="1"/>
    <xf numFmtId="4" fontId="30" fillId="0" borderId="10" xfId="0" applyNumberFormat="1" applyFont="1" applyBorder="1"/>
    <xf numFmtId="0" fontId="10" fillId="0" borderId="43" xfId="0" applyFont="1" applyBorder="1" applyAlignment="1">
      <alignment vertical="center"/>
    </xf>
    <xf numFmtId="4" fontId="10" fillId="0" borderId="43" xfId="0" applyNumberFormat="1" applyFont="1" applyBorder="1" applyAlignment="1">
      <alignment vertical="center"/>
    </xf>
    <xf numFmtId="43" fontId="10" fillId="0" borderId="43" xfId="3" applyFont="1" applyFill="1" applyBorder="1" applyAlignment="1">
      <alignment vertical="center"/>
    </xf>
    <xf numFmtId="43" fontId="10" fillId="0" borderId="48" xfId="3" applyFont="1" applyFill="1" applyBorder="1" applyAlignment="1">
      <alignment vertical="center"/>
    </xf>
    <xf numFmtId="10" fontId="10" fillId="4" borderId="23" xfId="2" applyNumberFormat="1" applyFont="1" applyFill="1" applyBorder="1" applyAlignment="1">
      <alignment vertical="center"/>
    </xf>
    <xf numFmtId="0" fontId="10" fillId="0" borderId="50" xfId="0" applyFont="1" applyBorder="1" applyAlignment="1">
      <alignment vertical="center"/>
    </xf>
    <xf numFmtId="4" fontId="17" fillId="0" borderId="50" xfId="0" applyNumberFormat="1" applyFont="1" applyBorder="1" applyAlignment="1">
      <alignment vertical="center"/>
    </xf>
    <xf numFmtId="4" fontId="17" fillId="0" borderId="51" xfId="0" applyNumberFormat="1" applyFont="1" applyBorder="1" applyAlignment="1">
      <alignment vertical="center"/>
    </xf>
    <xf numFmtId="0" fontId="17" fillId="6" borderId="25" xfId="0" applyFont="1" applyFill="1" applyBorder="1" applyAlignment="1">
      <alignment horizontal="center" vertical="center"/>
    </xf>
    <xf numFmtId="10" fontId="26" fillId="6" borderId="29" xfId="4" applyNumberFormat="1" applyFont="1" applyFill="1" applyBorder="1" applyAlignment="1">
      <alignment horizontal="center" vertical="center"/>
    </xf>
    <xf numFmtId="10" fontId="10" fillId="0" borderId="37" xfId="0" applyNumberFormat="1" applyFont="1" applyBorder="1" applyAlignment="1">
      <alignment vertical="center"/>
    </xf>
    <xf numFmtId="10" fontId="17" fillId="6" borderId="1" xfId="4" applyNumberFormat="1" applyFont="1" applyFill="1" applyBorder="1" applyAlignment="1">
      <alignment horizontal="center" vertical="center"/>
    </xf>
    <xf numFmtId="2" fontId="8" fillId="0" borderId="1" xfId="1" applyNumberFormat="1" applyFont="1" applyFill="1" applyBorder="1" applyAlignment="1">
      <alignment horizontal="center" vertical="center" wrapText="1"/>
    </xf>
    <xf numFmtId="2" fontId="3" fillId="5" borderId="1" xfId="1" applyNumberFormat="1" applyFont="1" applyFill="1" applyBorder="1" applyAlignment="1">
      <alignment horizontal="right" vertical="top" wrapText="1"/>
    </xf>
    <xf numFmtId="2" fontId="18" fillId="0" borderId="1" xfId="3" applyNumberFormat="1" applyFont="1" applyBorder="1" applyAlignment="1">
      <alignment horizontal="center" vertical="center" wrapText="1"/>
    </xf>
    <xf numFmtId="164" fontId="9" fillId="0" borderId="1" xfId="1" applyNumberFormat="1" applyFont="1" applyFill="1" applyBorder="1" applyAlignment="1">
      <alignment horizontal="center" vertical="center" wrapText="1"/>
    </xf>
    <xf numFmtId="164" fontId="2" fillId="5" borderId="1" xfId="1" applyNumberFormat="1" applyFont="1" applyFill="1" applyBorder="1" applyAlignment="1">
      <alignment horizontal="left" vertical="top" wrapText="1"/>
    </xf>
    <xf numFmtId="164" fontId="4" fillId="5" borderId="1" xfId="1" applyNumberFormat="1" applyFont="1" applyFill="1" applyBorder="1" applyAlignment="1">
      <alignment horizontal="right" vertical="top" wrapText="1"/>
    </xf>
    <xf numFmtId="164" fontId="9" fillId="0" borderId="1" xfId="1" applyNumberFormat="1" applyFont="1" applyFill="1" applyBorder="1" applyAlignment="1">
      <alignment horizontal="right" vertical="center" wrapText="1"/>
    </xf>
    <xf numFmtId="164" fontId="13" fillId="0" borderId="1" xfId="1" applyNumberFormat="1" applyFont="1" applyFill="1" applyBorder="1" applyAlignment="1">
      <alignment horizontal="right" vertical="center" wrapText="1"/>
    </xf>
    <xf numFmtId="164" fontId="21" fillId="0" borderId="1" xfId="1" applyNumberFormat="1" applyFont="1" applyBorder="1"/>
    <xf numFmtId="0" fontId="2" fillId="5" borderId="1" xfId="0" applyFont="1" applyFill="1" applyBorder="1" applyAlignment="1">
      <alignment horizontal="left" vertical="center" wrapText="1"/>
    </xf>
    <xf numFmtId="0" fontId="11" fillId="0" borderId="1" xfId="0" applyFont="1" applyBorder="1" applyAlignment="1">
      <alignment horizontal="center" vertical="center" wrapText="1"/>
    </xf>
    <xf numFmtId="164" fontId="6" fillId="0" borderId="1" xfId="1" applyNumberFormat="1" applyFont="1" applyFill="1" applyBorder="1" applyAlignment="1">
      <alignment horizontal="right" vertical="center" wrapText="1"/>
    </xf>
    <xf numFmtId="164" fontId="8" fillId="0" borderId="1" xfId="1" applyNumberFormat="1" applyFont="1" applyFill="1" applyBorder="1" applyAlignment="1">
      <alignment horizontal="right" vertical="center" wrapText="1"/>
    </xf>
    <xf numFmtId="2" fontId="6" fillId="0" borderId="1" xfId="1" applyNumberFormat="1" applyFont="1" applyFill="1" applyBorder="1" applyAlignment="1">
      <alignment horizontal="center" vertical="center" wrapText="1"/>
    </xf>
    <xf numFmtId="2" fontId="3" fillId="5" borderId="1" xfId="1" applyNumberFormat="1" applyFont="1" applyFill="1" applyBorder="1" applyAlignment="1">
      <alignment horizontal="center" vertical="top" wrapText="1"/>
    </xf>
    <xf numFmtId="2" fontId="12" fillId="0" borderId="1" xfId="1" applyNumberFormat="1" applyFont="1" applyFill="1" applyBorder="1" applyAlignment="1">
      <alignment horizontal="center" vertical="center" wrapText="1"/>
    </xf>
    <xf numFmtId="164" fontId="0" fillId="0" borderId="0" xfId="0" applyNumberFormat="1"/>
    <xf numFmtId="164" fontId="2" fillId="5" borderId="1" xfId="1" applyNumberFormat="1" applyFont="1" applyFill="1" applyBorder="1" applyAlignment="1">
      <alignment horizontal="right" vertical="top" wrapText="1"/>
    </xf>
    <xf numFmtId="0" fontId="10" fillId="0" borderId="35" xfId="0" applyFont="1" applyBorder="1" applyAlignment="1">
      <alignment horizontal="left" vertical="center" wrapText="1"/>
    </xf>
    <xf numFmtId="164" fontId="17" fillId="7" borderId="4" xfId="5" applyNumberFormat="1" applyFont="1" applyFill="1" applyBorder="1" applyAlignment="1">
      <alignment horizontal="center" vertical="center"/>
    </xf>
    <xf numFmtId="43" fontId="10" fillId="0" borderId="17" xfId="3" applyFont="1" applyFill="1" applyBorder="1" applyAlignment="1">
      <alignment vertical="center"/>
    </xf>
    <xf numFmtId="9" fontId="10" fillId="4" borderId="22" xfId="2" applyFont="1" applyFill="1" applyBorder="1" applyAlignment="1">
      <alignment vertical="center"/>
    </xf>
    <xf numFmtId="10" fontId="10" fillId="4" borderId="22" xfId="2" applyNumberFormat="1" applyFont="1" applyFill="1" applyBorder="1" applyAlignment="1">
      <alignment vertical="center"/>
    </xf>
    <xf numFmtId="10" fontId="10" fillId="4" borderId="24" xfId="2" applyNumberFormat="1" applyFont="1" applyFill="1" applyBorder="1" applyAlignment="1">
      <alignment vertical="center"/>
    </xf>
    <xf numFmtId="0" fontId="17" fillId="0" borderId="19" xfId="0" applyFont="1" applyBorder="1" applyAlignment="1">
      <alignment horizontal="center" vertical="center"/>
    </xf>
    <xf numFmtId="0" fontId="10" fillId="0" borderId="19" xfId="0" applyFont="1" applyBorder="1" applyAlignment="1">
      <alignment horizontal="center" vertical="center"/>
    </xf>
    <xf numFmtId="9" fontId="5" fillId="0" borderId="24" xfId="2" applyFont="1" applyFill="1" applyBorder="1" applyAlignment="1">
      <alignment horizontal="center" vertical="center" wrapText="1"/>
    </xf>
    <xf numFmtId="0" fontId="5" fillId="0" borderId="0" xfId="0" applyFont="1" applyAlignment="1">
      <alignment vertical="top"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9" fontId="5" fillId="0" borderId="43" xfId="2" applyFont="1" applyFill="1" applyBorder="1" applyAlignment="1">
      <alignment horizontal="center" vertical="center" wrapText="1"/>
    </xf>
    <xf numFmtId="9" fontId="5" fillId="0" borderId="48" xfId="2" applyFont="1" applyFill="1" applyBorder="1" applyAlignment="1">
      <alignment horizontal="center" vertical="center" wrapText="1"/>
    </xf>
    <xf numFmtId="9" fontId="10" fillId="4" borderId="53" xfId="2" applyFont="1" applyFill="1" applyBorder="1" applyAlignment="1">
      <alignment vertical="center"/>
    </xf>
    <xf numFmtId="9" fontId="0" fillId="0" borderId="0" xfId="2" applyFont="1" applyBorder="1"/>
    <xf numFmtId="10" fontId="0" fillId="0" borderId="0" xfId="2" applyNumberFormat="1" applyFont="1" applyBorder="1"/>
    <xf numFmtId="0" fontId="17" fillId="0" borderId="17" xfId="0" applyFont="1" applyBorder="1" applyAlignment="1">
      <alignment vertical="center"/>
    </xf>
    <xf numFmtId="0" fontId="17" fillId="0" borderId="15" xfId="0" applyFont="1" applyBorder="1" applyAlignment="1">
      <alignment vertical="center"/>
    </xf>
    <xf numFmtId="0" fontId="17" fillId="0" borderId="18" xfId="0" applyFont="1" applyBorder="1" applyAlignment="1">
      <alignment vertical="center"/>
    </xf>
    <xf numFmtId="2" fontId="17" fillId="5" borderId="56" xfId="0" applyNumberFormat="1" applyFont="1" applyFill="1" applyBorder="1" applyAlignment="1">
      <alignment horizontal="center" vertical="center" wrapText="1"/>
    </xf>
    <xf numFmtId="2" fontId="17" fillId="5" borderId="57" xfId="0" applyNumberFormat="1" applyFont="1" applyFill="1" applyBorder="1" applyAlignment="1">
      <alignment horizontal="left" vertical="center" wrapText="1"/>
    </xf>
    <xf numFmtId="2" fontId="27" fillId="5" borderId="57" xfId="0" applyNumberFormat="1" applyFont="1" applyFill="1" applyBorder="1" applyAlignment="1">
      <alignment horizontal="center" vertical="center" wrapText="1"/>
    </xf>
    <xf numFmtId="166" fontId="27" fillId="5" borderId="57" xfId="3" applyNumberFormat="1" applyFont="1" applyFill="1" applyBorder="1" applyAlignment="1">
      <alignment horizontal="center" vertical="center" wrapText="1"/>
    </xf>
    <xf numFmtId="167" fontId="39" fillId="5" borderId="37" xfId="3" applyNumberFormat="1" applyFont="1" applyFill="1" applyBorder="1" applyAlignment="1">
      <alignment horizontal="center" vertical="center" wrapText="1"/>
    </xf>
    <xf numFmtId="167" fontId="27" fillId="5" borderId="37" xfId="3" applyNumberFormat="1" applyFont="1" applyFill="1" applyBorder="1" applyAlignment="1">
      <alignment horizontal="center" vertical="center" wrapText="1"/>
    </xf>
    <xf numFmtId="2" fontId="17" fillId="5" borderId="52" xfId="0" applyNumberFormat="1" applyFont="1" applyFill="1" applyBorder="1" applyAlignment="1">
      <alignment horizontal="center" vertical="center" wrapText="1"/>
    </xf>
    <xf numFmtId="166" fontId="18" fillId="5" borderId="57" xfId="3" applyNumberFormat="1" applyFont="1" applyFill="1" applyBorder="1" applyAlignment="1">
      <alignment horizontal="center" vertical="center" wrapText="1"/>
    </xf>
    <xf numFmtId="164" fontId="40" fillId="5" borderId="57" xfId="3" applyNumberFormat="1" applyFont="1" applyFill="1" applyBorder="1" applyAlignment="1">
      <alignment horizontal="center" vertical="center" wrapText="1"/>
    </xf>
    <xf numFmtId="164" fontId="18" fillId="5" borderId="57" xfId="3" applyNumberFormat="1" applyFont="1" applyFill="1" applyBorder="1" applyAlignment="1">
      <alignment horizontal="center" vertical="center" wrapText="1"/>
    </xf>
    <xf numFmtId="2" fontId="17" fillId="5" borderId="58" xfId="0" applyNumberFormat="1" applyFont="1" applyFill="1" applyBorder="1" applyAlignment="1">
      <alignment horizontal="center" vertical="center" wrapText="1"/>
    </xf>
    <xf numFmtId="2" fontId="17" fillId="5" borderId="61" xfId="0" applyNumberFormat="1" applyFont="1" applyFill="1" applyBorder="1" applyAlignment="1">
      <alignment horizontal="left" vertical="center" wrapText="1"/>
    </xf>
    <xf numFmtId="2" fontId="27" fillId="5" borderId="61" xfId="0" applyNumberFormat="1" applyFont="1" applyFill="1" applyBorder="1" applyAlignment="1">
      <alignment horizontal="center" vertical="center" wrapText="1"/>
    </xf>
    <xf numFmtId="166" fontId="18" fillId="5" borderId="61" xfId="3" applyNumberFormat="1" applyFont="1" applyFill="1" applyBorder="1" applyAlignment="1">
      <alignment horizontal="center" vertical="center" wrapText="1"/>
    </xf>
    <xf numFmtId="164" fontId="40" fillId="5" borderId="61" xfId="3" applyNumberFormat="1" applyFont="1" applyFill="1" applyBorder="1" applyAlignment="1">
      <alignment horizontal="center" vertical="center" wrapText="1"/>
    </xf>
    <xf numFmtId="164" fontId="18" fillId="5" borderId="61" xfId="3" applyNumberFormat="1" applyFont="1" applyFill="1" applyBorder="1" applyAlignment="1">
      <alignment horizontal="center" vertical="center" wrapText="1"/>
    </xf>
    <xf numFmtId="0" fontId="17" fillId="5" borderId="37" xfId="5" applyFont="1" applyFill="1" applyBorder="1" applyAlignment="1">
      <alignment vertical="center"/>
    </xf>
    <xf numFmtId="0" fontId="18" fillId="5" borderId="37" xfId="5" applyFill="1" applyBorder="1" applyAlignment="1">
      <alignment horizontal="center" vertical="center"/>
    </xf>
    <xf numFmtId="4" fontId="18" fillId="5" borderId="37" xfId="3" applyNumberFormat="1" applyFont="1" applyFill="1" applyBorder="1" applyAlignment="1">
      <alignment horizontal="center" vertical="center" wrapText="1"/>
    </xf>
    <xf numFmtId="164" fontId="18" fillId="5" borderId="37" xfId="3" applyNumberFormat="1" applyFont="1" applyFill="1" applyBorder="1" applyAlignment="1">
      <alignment horizontal="center" vertical="center" wrapText="1"/>
    </xf>
    <xf numFmtId="164" fontId="17" fillId="5" borderId="64" xfId="0" applyNumberFormat="1" applyFont="1" applyFill="1" applyBorder="1" applyAlignment="1">
      <alignment horizontal="right" vertical="center" wrapText="1"/>
    </xf>
    <xf numFmtId="0" fontId="18" fillId="5" borderId="37" xfId="0" applyFont="1" applyFill="1" applyBorder="1" applyAlignment="1">
      <alignment horizontal="center" vertical="center"/>
    </xf>
    <xf numFmtId="164" fontId="18" fillId="5" borderId="1" xfId="3" applyNumberFormat="1" applyFont="1" applyFill="1" applyBorder="1" applyAlignment="1">
      <alignment horizontal="center" vertical="center" wrapText="1"/>
    </xf>
    <xf numFmtId="164" fontId="17" fillId="5" borderId="23" xfId="0" applyNumberFormat="1" applyFont="1" applyFill="1" applyBorder="1" applyAlignment="1">
      <alignment horizontal="right" vertical="center" wrapText="1"/>
    </xf>
    <xf numFmtId="0" fontId="18" fillId="5" borderId="37" xfId="5" applyFill="1" applyBorder="1" applyAlignment="1">
      <alignment vertical="center"/>
    </xf>
    <xf numFmtId="0" fontId="38" fillId="5" borderId="56" xfId="0" applyFont="1" applyFill="1" applyBorder="1" applyAlignment="1">
      <alignment horizontal="center" vertical="center" wrapText="1"/>
    </xf>
    <xf numFmtId="164" fontId="27" fillId="5" borderId="37" xfId="3" applyNumberFormat="1" applyFont="1" applyFill="1" applyBorder="1" applyAlignment="1">
      <alignment horizontal="center" vertical="center" wrapText="1"/>
    </xf>
    <xf numFmtId="0" fontId="38" fillId="5" borderId="52" xfId="0" applyFont="1" applyFill="1" applyBorder="1" applyAlignment="1">
      <alignment horizontal="center" vertical="center" wrapText="1"/>
    </xf>
    <xf numFmtId="2" fontId="27" fillId="5" borderId="2" xfId="0" applyNumberFormat="1" applyFont="1" applyFill="1" applyBorder="1" applyAlignment="1">
      <alignment horizontal="center" vertical="center" wrapText="1"/>
    </xf>
    <xf numFmtId="166" fontId="27" fillId="5" borderId="2" xfId="3" applyNumberFormat="1" applyFont="1" applyFill="1" applyBorder="1" applyAlignment="1">
      <alignment horizontal="center" vertical="center" wrapText="1"/>
    </xf>
    <xf numFmtId="164" fontId="39" fillId="5" borderId="1" xfId="3" applyNumberFormat="1" applyFont="1" applyFill="1" applyBorder="1" applyAlignment="1">
      <alignment horizontal="center" vertical="center" wrapText="1"/>
    </xf>
    <xf numFmtId="164" fontId="27" fillId="5" borderId="1" xfId="3" applyNumberFormat="1" applyFont="1" applyFill="1" applyBorder="1" applyAlignment="1">
      <alignment horizontal="center" vertical="center" wrapText="1"/>
    </xf>
    <xf numFmtId="0" fontId="38" fillId="5" borderId="35" xfId="0" applyFont="1" applyFill="1" applyBorder="1" applyAlignment="1">
      <alignment horizontal="center" vertical="center" wrapText="1"/>
    </xf>
    <xf numFmtId="2" fontId="17" fillId="5" borderId="1" xfId="0" applyNumberFormat="1" applyFont="1" applyFill="1" applyBorder="1" applyAlignment="1">
      <alignment horizontal="left" vertical="center" wrapText="1"/>
    </xf>
    <xf numFmtId="2" fontId="27" fillId="5" borderId="1" xfId="0" applyNumberFormat="1" applyFont="1" applyFill="1" applyBorder="1" applyAlignment="1">
      <alignment horizontal="center" vertical="center" wrapText="1"/>
    </xf>
    <xf numFmtId="166" fontId="27" fillId="5" borderId="1" xfId="3" applyNumberFormat="1" applyFont="1" applyFill="1" applyBorder="1" applyAlignment="1">
      <alignment horizontal="center" vertical="center" wrapText="1"/>
    </xf>
    <xf numFmtId="2" fontId="17" fillId="5" borderId="2" xfId="0" applyNumberFormat="1" applyFont="1" applyFill="1" applyBorder="1" applyAlignment="1">
      <alignment horizontal="left" vertical="center" wrapText="1"/>
    </xf>
    <xf numFmtId="0" fontId="17" fillId="5" borderId="52" xfId="0" applyFont="1" applyFill="1" applyBorder="1" applyAlignment="1">
      <alignment horizontal="center" vertical="center" wrapText="1"/>
    </xf>
    <xf numFmtId="0" fontId="27" fillId="9" borderId="35" xfId="0" applyFont="1" applyFill="1" applyBorder="1" applyAlignment="1">
      <alignment horizontal="center" vertical="center" wrapText="1"/>
    </xf>
    <xf numFmtId="0" fontId="27" fillId="9" borderId="22" xfId="0" applyFont="1" applyFill="1" applyBorder="1" applyAlignment="1">
      <alignment horizontal="center" vertical="center" wrapText="1"/>
    </xf>
    <xf numFmtId="0" fontId="27" fillId="9" borderId="2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64" xfId="0" applyFont="1" applyFill="1" applyBorder="1" applyAlignment="1">
      <alignment horizontal="center" vertical="center" wrapText="1"/>
    </xf>
    <xf numFmtId="0" fontId="38" fillId="5" borderId="26" xfId="0" applyFont="1" applyFill="1" applyBorder="1" applyAlignment="1">
      <alignment horizontal="center" vertical="center" wrapText="1"/>
    </xf>
    <xf numFmtId="0" fontId="27" fillId="5" borderId="26" xfId="0" applyFont="1" applyFill="1" applyBorder="1" applyAlignment="1">
      <alignment horizontal="center" vertical="center" wrapText="1"/>
    </xf>
    <xf numFmtId="0" fontId="17" fillId="7" borderId="3" xfId="5" applyFont="1" applyFill="1" applyBorder="1" applyAlignment="1">
      <alignment wrapText="1"/>
    </xf>
    <xf numFmtId="0" fontId="17" fillId="7" borderId="4" xfId="5" applyFont="1" applyFill="1" applyBorder="1" applyAlignment="1">
      <alignment wrapText="1"/>
    </xf>
    <xf numFmtId="0" fontId="17" fillId="7" borderId="4" xfId="5" applyFont="1" applyFill="1" applyBorder="1" applyAlignment="1">
      <alignment horizontal="center" wrapText="1"/>
    </xf>
    <xf numFmtId="0" fontId="18" fillId="7" borderId="5" xfId="5" applyFill="1" applyBorder="1"/>
    <xf numFmtId="0" fontId="17" fillId="7" borderId="6" xfId="5" applyFont="1" applyFill="1" applyBorder="1" applyAlignment="1">
      <alignment wrapText="1"/>
    </xf>
    <xf numFmtId="0" fontId="17" fillId="7" borderId="0" xfId="5" applyFont="1" applyFill="1" applyAlignment="1">
      <alignment wrapText="1"/>
    </xf>
    <xf numFmtId="0" fontId="17" fillId="7" borderId="0" xfId="5" applyFont="1" applyFill="1" applyAlignment="1">
      <alignment horizontal="center" wrapText="1"/>
    </xf>
    <xf numFmtId="0" fontId="18" fillId="7" borderId="7" xfId="5" applyFill="1" applyBorder="1"/>
    <xf numFmtId="0" fontId="18" fillId="0" borderId="0" xfId="5" applyAlignment="1">
      <alignment vertical="center"/>
    </xf>
    <xf numFmtId="0" fontId="17" fillId="7" borderId="7" xfId="5" applyFont="1" applyFill="1" applyBorder="1"/>
    <xf numFmtId="0" fontId="17" fillId="7" borderId="6" xfId="5" applyFont="1" applyFill="1" applyBorder="1"/>
    <xf numFmtId="0" fontId="17" fillId="7" borderId="0" xfId="5" applyFont="1" applyFill="1"/>
    <xf numFmtId="0" fontId="18" fillId="7" borderId="0" xfId="5" applyFill="1" applyAlignment="1">
      <alignment wrapText="1"/>
    </xf>
    <xf numFmtId="0" fontId="27" fillId="0" borderId="0" xfId="5" applyFont="1" applyAlignment="1">
      <alignment vertical="center"/>
    </xf>
    <xf numFmtId="0" fontId="27" fillId="0" borderId="0" xfId="5" applyFont="1" applyAlignment="1">
      <alignment horizontal="center" vertical="center"/>
    </xf>
    <xf numFmtId="0" fontId="38" fillId="7" borderId="8" xfId="5" applyFont="1" applyFill="1" applyBorder="1"/>
    <xf numFmtId="0" fontId="38" fillId="7" borderId="9" xfId="5" applyFont="1" applyFill="1" applyBorder="1"/>
    <xf numFmtId="0" fontId="38" fillId="7" borderId="9" xfId="5" applyFont="1" applyFill="1" applyBorder="1" applyAlignment="1">
      <alignment wrapText="1"/>
    </xf>
    <xf numFmtId="0" fontId="38" fillId="7" borderId="9" xfId="5" applyFont="1" applyFill="1" applyBorder="1" applyAlignment="1">
      <alignment horizontal="center" wrapText="1"/>
    </xf>
    <xf numFmtId="0" fontId="17" fillId="7" borderId="9" xfId="5" applyFont="1" applyFill="1" applyBorder="1" applyAlignment="1">
      <alignment horizontal="right"/>
    </xf>
    <xf numFmtId="0" fontId="18" fillId="7" borderId="9" xfId="5" applyFill="1" applyBorder="1"/>
    <xf numFmtId="0" fontId="18" fillId="7" borderId="10" xfId="5" applyFill="1" applyBorder="1"/>
    <xf numFmtId="2" fontId="17" fillId="10" borderId="2" xfId="0" applyNumberFormat="1" applyFont="1" applyFill="1" applyBorder="1" applyAlignment="1">
      <alignment horizontal="left" vertical="center" wrapText="1"/>
    </xf>
    <xf numFmtId="2" fontId="17" fillId="10" borderId="58" xfId="0" applyNumberFormat="1" applyFont="1" applyFill="1" applyBorder="1" applyAlignment="1">
      <alignment horizontal="center" vertical="center" wrapText="1"/>
    </xf>
    <xf numFmtId="0" fontId="17" fillId="10" borderId="1" xfId="5" applyFont="1" applyFill="1" applyBorder="1" applyAlignment="1">
      <alignment vertical="center"/>
    </xf>
    <xf numFmtId="0" fontId="18" fillId="10" borderId="1" xfId="5" applyFill="1" applyBorder="1" applyAlignment="1">
      <alignment vertical="center"/>
    </xf>
    <xf numFmtId="168" fontId="18" fillId="10" borderId="1" xfId="3" applyNumberFormat="1" applyFont="1" applyFill="1" applyBorder="1" applyAlignment="1">
      <alignment horizontal="center" vertical="center" wrapText="1"/>
    </xf>
    <xf numFmtId="164" fontId="18" fillId="10" borderId="1" xfId="3" applyNumberFormat="1" applyFont="1" applyFill="1" applyBorder="1" applyAlignment="1">
      <alignment horizontal="center" vertical="center" wrapText="1"/>
    </xf>
    <xf numFmtId="164" fontId="17" fillId="10" borderId="23" xfId="0" applyNumberFormat="1" applyFont="1" applyFill="1" applyBorder="1" applyAlignment="1">
      <alignment horizontal="right" vertical="center" wrapText="1"/>
    </xf>
    <xf numFmtId="167" fontId="27" fillId="5" borderId="64" xfId="3" applyNumberFormat="1" applyFont="1" applyFill="1" applyBorder="1" applyAlignment="1">
      <alignment horizontal="center" vertical="center" wrapText="1"/>
    </xf>
    <xf numFmtId="0" fontId="6" fillId="0" borderId="35" xfId="0" applyFont="1" applyBorder="1" applyAlignment="1">
      <alignment horizontal="left" vertical="top" wrapText="1"/>
    </xf>
    <xf numFmtId="164" fontId="18" fillId="5" borderId="66" xfId="3" applyNumberFormat="1" applyFont="1" applyFill="1" applyBorder="1" applyAlignment="1">
      <alignment horizontal="center" vertical="center" wrapText="1"/>
    </xf>
    <xf numFmtId="164" fontId="18" fillId="5" borderId="67" xfId="3" applyNumberFormat="1" applyFont="1" applyFill="1" applyBorder="1" applyAlignment="1">
      <alignment horizontal="center" vertical="center" wrapText="1"/>
    </xf>
    <xf numFmtId="2" fontId="18" fillId="0" borderId="35" xfId="0" applyNumberFormat="1" applyFont="1" applyBorder="1" applyAlignment="1">
      <alignment horizontal="center" vertical="center" wrapText="1"/>
    </xf>
    <xf numFmtId="164" fontId="27" fillId="5" borderId="64" xfId="3" applyNumberFormat="1" applyFont="1" applyFill="1" applyBorder="1" applyAlignment="1">
      <alignment horizontal="center" vertical="center" wrapText="1"/>
    </xf>
    <xf numFmtId="164" fontId="27" fillId="5" borderId="23" xfId="3" applyNumberFormat="1" applyFont="1" applyFill="1" applyBorder="1" applyAlignment="1">
      <alignment horizontal="center" vertical="center" wrapText="1"/>
    </xf>
    <xf numFmtId="0" fontId="34" fillId="7" borderId="3" xfId="5" applyFont="1" applyFill="1" applyBorder="1" applyAlignment="1">
      <alignment vertical="center" wrapText="1"/>
    </xf>
    <xf numFmtId="10" fontId="10" fillId="4" borderId="21" xfId="2" applyNumberFormat="1" applyFont="1" applyFill="1" applyBorder="1" applyAlignment="1">
      <alignment vertical="center"/>
    </xf>
    <xf numFmtId="4" fontId="15" fillId="3" borderId="0" xfId="0" applyNumberFormat="1" applyFont="1" applyFill="1" applyAlignment="1">
      <alignment horizontal="right" vertical="top" wrapText="1"/>
    </xf>
    <xf numFmtId="0" fontId="14" fillId="2" borderId="0" xfId="0" applyFont="1" applyFill="1" applyAlignment="1">
      <alignment horizontal="right" vertical="top" wrapText="1"/>
    </xf>
    <xf numFmtId="0" fontId="1" fillId="0" borderId="38" xfId="0" applyFont="1" applyBorder="1" applyAlignment="1">
      <alignment horizontal="center" vertical="top" wrapText="1"/>
    </xf>
    <xf numFmtId="0" fontId="1" fillId="0" borderId="39" xfId="0" applyFont="1" applyBorder="1" applyAlignment="1">
      <alignment horizontal="center" vertical="top" wrapText="1"/>
    </xf>
    <xf numFmtId="4" fontId="21" fillId="3" borderId="0" xfId="0" applyNumberFormat="1" applyFont="1" applyFill="1" applyAlignment="1">
      <alignment horizontal="right" vertical="top" wrapText="1"/>
    </xf>
    <xf numFmtId="0" fontId="21" fillId="2" borderId="0" xfId="0" applyFont="1" applyFill="1" applyAlignment="1">
      <alignment horizontal="right" vertical="top" wrapText="1"/>
    </xf>
    <xf numFmtId="0" fontId="0" fillId="0" borderId="0" xfId="0" applyAlignment="1">
      <alignment horizontal="center"/>
    </xf>
    <xf numFmtId="0" fontId="0" fillId="0" borderId="0" xfId="0" applyAlignment="1">
      <alignment horizontal="center" wrapText="1"/>
    </xf>
    <xf numFmtId="43" fontId="21" fillId="0" borderId="22" xfId="1" applyFont="1" applyBorder="1" applyAlignment="1">
      <alignment horizontal="center"/>
    </xf>
    <xf numFmtId="43" fontId="21" fillId="0" borderId="21" xfId="1" applyFont="1" applyBorder="1" applyAlignment="1">
      <alignment horizontal="center"/>
    </xf>
    <xf numFmtId="0" fontId="6" fillId="0" borderId="22" xfId="0" applyFont="1" applyBorder="1" applyAlignment="1">
      <alignment horizontal="center" vertical="top" wrapText="1"/>
    </xf>
    <xf numFmtId="0" fontId="6" fillId="0" borderId="21" xfId="0" applyFont="1" applyBorder="1" applyAlignment="1">
      <alignment horizontal="center" vertical="top"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0" fillId="0" borderId="15" xfId="0" applyBorder="1"/>
    <xf numFmtId="0" fontId="0" fillId="0" borderId="18" xfId="0" applyBorder="1"/>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30" xfId="0" applyFont="1" applyBorder="1" applyAlignment="1">
      <alignment horizontal="left" vertical="center" wrapText="1"/>
    </xf>
    <xf numFmtId="164" fontId="18" fillId="0" borderId="22" xfId="3" applyNumberFormat="1" applyFont="1" applyBorder="1" applyAlignment="1">
      <alignment horizontal="center" vertical="center" wrapText="1"/>
    </xf>
    <xf numFmtId="164" fontId="18" fillId="0" borderId="20" xfId="3" applyNumberFormat="1" applyFont="1" applyBorder="1" applyAlignment="1">
      <alignment horizontal="center" vertical="center" wrapText="1"/>
    </xf>
    <xf numFmtId="164" fontId="18" fillId="0" borderId="24" xfId="3" applyNumberFormat="1" applyFont="1" applyBorder="1" applyAlignment="1">
      <alignment horizontal="center" vertical="center" wrapText="1"/>
    </xf>
    <xf numFmtId="0" fontId="41" fillId="0" borderId="0" xfId="5" applyFont="1" applyAlignment="1">
      <alignment horizontal="center" vertical="center"/>
    </xf>
    <xf numFmtId="0" fontId="18" fillId="0" borderId="0" xfId="5" applyAlignment="1">
      <alignment horizontal="center" vertical="center"/>
    </xf>
    <xf numFmtId="0" fontId="18" fillId="0" borderId="9" xfId="5" applyBorder="1" applyAlignment="1">
      <alignment horizontal="center" vertical="center"/>
    </xf>
    <xf numFmtId="0" fontId="17" fillId="0" borderId="0" xfId="5" applyFont="1" applyAlignment="1">
      <alignment horizontal="center" vertical="center"/>
    </xf>
    <xf numFmtId="0" fontId="27" fillId="9" borderId="35"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9" borderId="23" xfId="0" applyFont="1" applyFill="1" applyBorder="1" applyAlignment="1">
      <alignment horizontal="center" vertical="center" wrapText="1"/>
    </xf>
    <xf numFmtId="0" fontId="38" fillId="5" borderId="65" xfId="0" applyFont="1" applyFill="1" applyBorder="1" applyAlignment="1">
      <alignment horizontal="center" vertical="center" wrapText="1"/>
    </xf>
    <xf numFmtId="0" fontId="38" fillId="5" borderId="26" xfId="0" applyFont="1" applyFill="1" applyBorder="1" applyAlignment="1">
      <alignment horizontal="center" vertical="center" wrapText="1"/>
    </xf>
    <xf numFmtId="164" fontId="18" fillId="0" borderId="22" xfId="0" applyNumberFormat="1" applyFont="1" applyBorder="1" applyAlignment="1">
      <alignment horizontal="center" vertical="center"/>
    </xf>
    <xf numFmtId="164" fontId="0" fillId="0" borderId="20" xfId="0" applyNumberFormat="1" applyBorder="1" applyAlignment="1">
      <alignment horizontal="center" vertical="center"/>
    </xf>
    <xf numFmtId="164" fontId="0" fillId="0" borderId="24" xfId="0" applyNumberFormat="1" applyBorder="1" applyAlignment="1">
      <alignment horizontal="center" vertical="center"/>
    </xf>
    <xf numFmtId="0" fontId="21" fillId="7" borderId="0" xfId="5" applyFont="1" applyFill="1" applyAlignment="1">
      <alignment horizontal="center" wrapText="1"/>
    </xf>
    <xf numFmtId="0" fontId="18" fillId="0" borderId="55" xfId="5" applyBorder="1" applyAlignment="1">
      <alignment horizontal="center" vertical="center"/>
    </xf>
    <xf numFmtId="0" fontId="27" fillId="0" borderId="0" xfId="5" applyFont="1" applyAlignment="1">
      <alignment horizontal="center" vertical="center"/>
    </xf>
    <xf numFmtId="164" fontId="18" fillId="0" borderId="20" xfId="0" applyNumberFormat="1" applyFont="1" applyBorder="1" applyAlignment="1">
      <alignment horizontal="center" vertical="center"/>
    </xf>
    <xf numFmtId="164" fontId="18" fillId="0" borderId="24" xfId="0" applyNumberFormat="1" applyFont="1" applyBorder="1" applyAlignment="1">
      <alignment horizontal="center" vertical="center"/>
    </xf>
    <xf numFmtId="0" fontId="38" fillId="5" borderId="22" xfId="0" applyFont="1" applyFill="1" applyBorder="1" applyAlignment="1">
      <alignment horizontal="center" vertical="center" wrapText="1"/>
    </xf>
    <xf numFmtId="0" fontId="38" fillId="5" borderId="21" xfId="0" applyFont="1" applyFill="1" applyBorder="1" applyAlignment="1">
      <alignment horizontal="center" vertical="center" wrapText="1"/>
    </xf>
    <xf numFmtId="2" fontId="18" fillId="9" borderId="27" xfId="0" applyNumberFormat="1" applyFont="1" applyFill="1" applyBorder="1" applyAlignment="1">
      <alignment horizontal="center" vertical="center" wrapText="1"/>
    </xf>
    <xf numFmtId="2" fontId="18" fillId="9" borderId="25" xfId="0" applyNumberFormat="1" applyFont="1" applyFill="1" applyBorder="1" applyAlignment="1">
      <alignment horizontal="center" vertical="center" wrapText="1"/>
    </xf>
    <xf numFmtId="2" fontId="18" fillId="9" borderId="29" xfId="0" applyNumberFormat="1" applyFont="1" applyFill="1" applyBorder="1" applyAlignment="1">
      <alignment horizontal="center" vertical="center" wrapText="1"/>
    </xf>
    <xf numFmtId="164" fontId="18" fillId="6" borderId="22" xfId="3" applyNumberFormat="1" applyFont="1" applyFill="1" applyBorder="1" applyAlignment="1">
      <alignment horizontal="center" vertical="center" wrapText="1"/>
    </xf>
    <xf numFmtId="164" fontId="18" fillId="6" borderId="20" xfId="3" applyNumberFormat="1" applyFont="1" applyFill="1" applyBorder="1" applyAlignment="1">
      <alignment horizontal="center" vertical="center" wrapText="1"/>
    </xf>
    <xf numFmtId="164" fontId="18" fillId="6" borderId="24" xfId="3" applyNumberFormat="1"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21" xfId="0" applyFont="1" applyFill="1" applyBorder="1" applyAlignment="1">
      <alignment horizontal="center" vertical="center" wrapText="1"/>
    </xf>
    <xf numFmtId="0" fontId="6" fillId="9" borderId="19" xfId="0" applyFont="1" applyFill="1" applyBorder="1" applyAlignment="1">
      <alignment horizontal="center" vertical="top" wrapText="1"/>
    </xf>
    <xf numFmtId="0" fontId="6" fillId="9" borderId="20" xfId="0" applyFont="1" applyFill="1" applyBorder="1" applyAlignment="1">
      <alignment horizontal="center" vertical="top" wrapText="1"/>
    </xf>
    <xf numFmtId="0" fontId="6" fillId="9" borderId="24" xfId="0" applyFont="1" applyFill="1" applyBorder="1" applyAlignment="1">
      <alignment horizontal="center" vertical="top" wrapText="1"/>
    </xf>
    <xf numFmtId="0" fontId="18" fillId="5" borderId="62" xfId="0" applyFont="1" applyFill="1" applyBorder="1" applyAlignment="1">
      <alignment horizontal="center" vertical="center" wrapText="1"/>
    </xf>
    <xf numFmtId="0" fontId="18" fillId="5" borderId="63" xfId="0" applyFont="1" applyFill="1" applyBorder="1" applyAlignment="1">
      <alignment horizontal="center" vertical="center" wrapText="1"/>
    </xf>
    <xf numFmtId="0" fontId="38" fillId="5" borderId="59" xfId="0" applyFont="1" applyFill="1" applyBorder="1" applyAlignment="1">
      <alignment horizontal="center" vertical="center" wrapText="1"/>
    </xf>
    <xf numFmtId="0" fontId="38" fillId="5" borderId="60" xfId="0" applyFont="1" applyFill="1" applyBorder="1" applyAlignment="1">
      <alignment horizontal="center" vertical="center" wrapText="1"/>
    </xf>
    <xf numFmtId="0" fontId="27" fillId="9" borderId="19"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24" xfId="0" applyFont="1" applyFill="1" applyBorder="1" applyAlignment="1">
      <alignment horizontal="center" vertical="center" wrapText="1"/>
    </xf>
    <xf numFmtId="0" fontId="38" fillId="5" borderId="27" xfId="0" applyFont="1" applyFill="1" applyBorder="1" applyAlignment="1">
      <alignment horizontal="center" vertical="center" wrapText="1"/>
    </xf>
    <xf numFmtId="164" fontId="18" fillId="0" borderId="22" xfId="3" applyNumberFormat="1" applyFont="1" applyBorder="1" applyAlignment="1">
      <alignment horizontal="left" vertical="center" wrapText="1"/>
    </xf>
    <xf numFmtId="164" fontId="18" fillId="0" borderId="20" xfId="3" applyNumberFormat="1" applyFont="1" applyBorder="1" applyAlignment="1">
      <alignment horizontal="left" vertical="center" wrapText="1"/>
    </xf>
    <xf numFmtId="164" fontId="18" fillId="0" borderId="24" xfId="3" applyNumberFormat="1" applyFont="1" applyBorder="1" applyAlignment="1">
      <alignment horizontal="left" vertical="center" wrapText="1"/>
    </xf>
    <xf numFmtId="0" fontId="17" fillId="0" borderId="55" xfId="0" applyFont="1" applyBorder="1" applyAlignment="1">
      <alignment horizontal="left" vertical="center" wrapText="1"/>
    </xf>
    <xf numFmtId="0" fontId="17" fillId="0" borderId="36" xfId="0" applyFont="1" applyBorder="1" applyAlignment="1">
      <alignment horizontal="left" vertical="center" wrapText="1"/>
    </xf>
    <xf numFmtId="0" fontId="17" fillId="0" borderId="27" xfId="0" applyFont="1" applyBorder="1" applyAlignment="1">
      <alignment horizontal="left" vertical="center"/>
    </xf>
    <xf numFmtId="0" fontId="17" fillId="0" borderId="25" xfId="0" applyFont="1" applyBorder="1" applyAlignment="1">
      <alignment horizontal="left" vertical="center"/>
    </xf>
    <xf numFmtId="0" fontId="17" fillId="0" borderId="29" xfId="0" applyFont="1" applyBorder="1" applyAlignment="1">
      <alignment horizontal="left" vertical="center"/>
    </xf>
    <xf numFmtId="0" fontId="17" fillId="0" borderId="29" xfId="0" applyFont="1" applyBorder="1" applyAlignment="1">
      <alignment horizontal="left" vertical="center" wrapText="1"/>
    </xf>
    <xf numFmtId="0" fontId="17" fillId="0" borderId="10" xfId="0" applyFont="1" applyBorder="1" applyAlignment="1">
      <alignment horizontal="left" vertical="center" wrapText="1"/>
    </xf>
    <xf numFmtId="0" fontId="17" fillId="10" borderId="11"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17" fillId="10" borderId="11"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13" xfId="0" applyFont="1" applyFill="1" applyBorder="1" applyAlignment="1">
      <alignment horizontal="center" vertical="center"/>
    </xf>
    <xf numFmtId="0" fontId="17" fillId="0" borderId="4" xfId="0" applyFont="1" applyBorder="1" applyAlignment="1">
      <alignment horizontal="left" vertical="center"/>
    </xf>
    <xf numFmtId="0" fontId="17" fillId="0" borderId="32" xfId="0" applyFont="1" applyBorder="1" applyAlignment="1">
      <alignment horizontal="left" vertical="center"/>
    </xf>
    <xf numFmtId="0" fontId="17" fillId="0" borderId="54" xfId="0" applyFont="1" applyBorder="1" applyAlignment="1">
      <alignment horizontal="left" vertical="center"/>
    </xf>
    <xf numFmtId="0" fontId="0" fillId="0" borderId="4" xfId="0" applyBorder="1"/>
    <xf numFmtId="0" fontId="0" fillId="0" borderId="5" xfId="0" applyBorder="1"/>
    <xf numFmtId="0" fontId="27" fillId="10" borderId="35"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7" fillId="10" borderId="23" xfId="0" applyFont="1" applyFill="1" applyBorder="1" applyAlignment="1">
      <alignment horizontal="center" vertical="center" wrapText="1"/>
    </xf>
    <xf numFmtId="0" fontId="5" fillId="0" borderId="0" xfId="0" applyFont="1" applyAlignment="1">
      <alignment horizontal="left" vertical="top" wrapText="1"/>
    </xf>
    <xf numFmtId="0" fontId="17" fillId="0" borderId="0" xfId="0" applyFont="1" applyAlignment="1">
      <alignment horizontal="left" vertical="top" wrapText="1"/>
    </xf>
    <xf numFmtId="0" fontId="17" fillId="0" borderId="36" xfId="0" applyFont="1" applyBorder="1" applyAlignment="1">
      <alignment horizontal="left" vertical="top" wrapText="1"/>
    </xf>
    <xf numFmtId="0" fontId="10" fillId="0" borderId="19" xfId="0" applyFont="1" applyBorder="1" applyAlignment="1">
      <alignment horizontal="center" vertical="center"/>
    </xf>
    <xf numFmtId="0" fontId="10" fillId="0" borderId="52" xfId="0" applyFont="1" applyBorder="1" applyAlignment="1">
      <alignment horizontal="left" vertical="center" wrapText="1"/>
    </xf>
    <xf numFmtId="0" fontId="10" fillId="0" borderId="42" xfId="0" applyFont="1" applyBorder="1" applyAlignment="1">
      <alignment horizontal="left" vertical="center" wrapText="1"/>
    </xf>
    <xf numFmtId="0" fontId="10" fillId="0" borderId="35" xfId="0" applyFont="1" applyBorder="1" applyAlignment="1">
      <alignment horizontal="left" vertical="center" wrapText="1"/>
    </xf>
    <xf numFmtId="4" fontId="10" fillId="0" borderId="35" xfId="0" applyNumberFormat="1" applyFont="1" applyBorder="1" applyAlignment="1">
      <alignment horizontal="left" vertical="center" wrapText="1"/>
    </xf>
    <xf numFmtId="0" fontId="10" fillId="0" borderId="9" xfId="0" applyFont="1" applyBorder="1" applyAlignment="1">
      <alignment horizontal="center" vertical="center" wrapText="1"/>
    </xf>
    <xf numFmtId="0" fontId="10" fillId="0" borderId="49" xfId="0" applyFont="1" applyBorder="1" applyAlignment="1">
      <alignment horizontal="left" vertical="center" wrapText="1"/>
    </xf>
    <xf numFmtId="0" fontId="10" fillId="0" borderId="35" xfId="0" applyFont="1" applyBorder="1" applyAlignment="1">
      <alignment horizontal="center" vertical="center"/>
    </xf>
    <xf numFmtId="0" fontId="10" fillId="0" borderId="37"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7" fillId="7" borderId="11" xfId="5" applyFont="1" applyFill="1" applyBorder="1" applyAlignment="1">
      <alignment horizontal="left" vertical="center" wrapText="1"/>
    </xf>
    <xf numFmtId="0" fontId="17" fillId="7" borderId="12" xfId="5" applyFont="1" applyFill="1" applyBorder="1" applyAlignment="1">
      <alignment horizontal="left" vertical="center" wrapText="1"/>
    </xf>
    <xf numFmtId="0" fontId="17" fillId="7" borderId="13" xfId="5" applyFont="1" applyFill="1" applyBorder="1" applyAlignment="1">
      <alignment horizontal="left" vertical="center" wrapText="1"/>
    </xf>
    <xf numFmtId="0" fontId="17" fillId="7" borderId="11" xfId="5" applyFont="1" applyFill="1" applyBorder="1" applyAlignment="1">
      <alignment horizontal="center" vertical="center" wrapText="1"/>
    </xf>
    <xf numFmtId="0" fontId="17" fillId="7" borderId="13" xfId="5" applyFont="1" applyFill="1" applyBorder="1" applyAlignment="1">
      <alignment horizontal="center" vertical="center" wrapText="1"/>
    </xf>
    <xf numFmtId="164" fontId="17" fillId="7" borderId="11" xfId="5" applyNumberFormat="1" applyFont="1" applyFill="1" applyBorder="1" applyAlignment="1">
      <alignment horizontal="center" vertical="center"/>
    </xf>
    <xf numFmtId="164" fontId="17" fillId="7" borderId="13" xfId="5" applyNumberFormat="1" applyFont="1" applyFill="1" applyBorder="1" applyAlignment="1">
      <alignment horizontal="center" vertical="center"/>
    </xf>
    <xf numFmtId="0" fontId="34" fillId="7" borderId="3" xfId="5" applyFont="1" applyFill="1" applyBorder="1" applyAlignment="1">
      <alignment horizontal="center" vertical="center" wrapText="1"/>
    </xf>
    <xf numFmtId="0" fontId="34" fillId="7" borderId="4" xfId="5" applyFont="1" applyFill="1" applyBorder="1" applyAlignment="1">
      <alignment horizontal="center" vertical="center" wrapText="1"/>
    </xf>
    <xf numFmtId="0" fontId="34" fillId="7" borderId="5" xfId="5" applyFont="1" applyFill="1" applyBorder="1" applyAlignment="1">
      <alignment horizontal="center" vertical="center" wrapText="1"/>
    </xf>
    <xf numFmtId="0" fontId="34" fillId="7" borderId="6" xfId="5" applyFont="1" applyFill="1" applyBorder="1" applyAlignment="1">
      <alignment horizontal="center" vertical="center" wrapText="1"/>
    </xf>
    <xf numFmtId="0" fontId="34" fillId="7" borderId="0" xfId="5" applyFont="1" applyFill="1" applyAlignment="1">
      <alignment horizontal="center" vertical="center" wrapText="1"/>
    </xf>
    <xf numFmtId="0" fontId="34" fillId="7" borderId="7" xfId="5" applyFont="1" applyFill="1" applyBorder="1" applyAlignment="1">
      <alignment horizontal="center" vertical="center" wrapText="1"/>
    </xf>
    <xf numFmtId="0" fontId="34" fillId="7" borderId="8" xfId="5" applyFont="1" applyFill="1" applyBorder="1" applyAlignment="1">
      <alignment horizontal="center" vertical="center" wrapText="1"/>
    </xf>
    <xf numFmtId="0" fontId="34" fillId="7" borderId="9" xfId="5" applyFont="1" applyFill="1" applyBorder="1" applyAlignment="1">
      <alignment horizontal="center" vertical="center" wrapText="1"/>
    </xf>
    <xf numFmtId="0" fontId="34" fillId="7" borderId="10" xfId="5" applyFont="1" applyFill="1" applyBorder="1" applyAlignment="1">
      <alignment horizontal="center" vertical="center" wrapText="1"/>
    </xf>
    <xf numFmtId="0" fontId="37" fillId="8" borderId="11" xfId="5" applyFont="1" applyFill="1" applyBorder="1" applyAlignment="1">
      <alignment horizontal="center" vertical="center"/>
    </xf>
    <xf numFmtId="0" fontId="37" fillId="8" borderId="12" xfId="5" applyFont="1" applyFill="1" applyBorder="1" applyAlignment="1">
      <alignment horizontal="center" vertical="center"/>
    </xf>
    <xf numFmtId="0" fontId="37" fillId="8" borderId="13" xfId="5" applyFont="1" applyFill="1" applyBorder="1" applyAlignment="1">
      <alignment horizontal="center" vertical="center"/>
    </xf>
    <xf numFmtId="0" fontId="17" fillId="7" borderId="0" xfId="5" applyFont="1" applyFill="1" applyAlignment="1">
      <alignment horizontal="center" vertical="center" wrapText="1"/>
    </xf>
    <xf numFmtId="164" fontId="17" fillId="7" borderId="4" xfId="5" applyNumberFormat="1" applyFont="1" applyFill="1" applyBorder="1" applyAlignment="1">
      <alignment horizontal="center" vertical="center"/>
    </xf>
    <xf numFmtId="164" fontId="17" fillId="7" borderId="32" xfId="5" applyNumberFormat="1" applyFont="1" applyFill="1" applyBorder="1" applyAlignment="1">
      <alignment horizontal="center" vertical="center"/>
    </xf>
    <xf numFmtId="0" fontId="17" fillId="7" borderId="12" xfId="5" applyFont="1" applyFill="1" applyBorder="1" applyAlignment="1">
      <alignment horizontal="center" vertical="center" wrapText="1"/>
    </xf>
    <xf numFmtId="4" fontId="30" fillId="0" borderId="0" xfId="0" applyNumberFormat="1" applyFont="1" applyAlignment="1">
      <alignment horizontal="center" vertical="center"/>
    </xf>
    <xf numFmtId="0" fontId="0" fillId="0" borderId="0" xfId="0"/>
    <xf numFmtId="4" fontId="31" fillId="0" borderId="6" xfId="0" applyNumberFormat="1" applyFont="1" applyBorder="1" applyAlignment="1">
      <alignment horizontal="left" vertical="center"/>
    </xf>
    <xf numFmtId="0" fontId="0" fillId="0" borderId="6" xfId="0" applyBorder="1"/>
    <xf numFmtId="10" fontId="30" fillId="0" borderId="41" xfId="0" applyNumberFormat="1" applyFont="1" applyBorder="1" applyAlignment="1">
      <alignment horizontal="center" vertical="center"/>
    </xf>
    <xf numFmtId="0" fontId="18" fillId="0" borderId="41" xfId="0" applyFont="1" applyBorder="1"/>
    <xf numFmtId="10" fontId="30" fillId="0" borderId="0" xfId="0" applyNumberFormat="1" applyFont="1" applyAlignment="1">
      <alignment horizontal="center" vertical="center"/>
    </xf>
    <xf numFmtId="10" fontId="31" fillId="0" borderId="1" xfId="0" applyNumberFormat="1" applyFont="1" applyBorder="1" applyAlignment="1">
      <alignment horizontal="center"/>
    </xf>
    <xf numFmtId="0" fontId="18" fillId="0" borderId="1" xfId="0" applyFont="1" applyBorder="1"/>
    <xf numFmtId="10" fontId="29" fillId="0" borderId="0" xfId="0" applyNumberFormat="1" applyFont="1" applyAlignment="1">
      <alignment horizontal="center"/>
    </xf>
    <xf numFmtId="0" fontId="18" fillId="0" borderId="7" xfId="0" applyFont="1" applyBorder="1"/>
    <xf numFmtId="4" fontId="30" fillId="0" borderId="6" xfId="0" applyNumberFormat="1" applyFont="1" applyBorder="1" applyAlignment="1">
      <alignment horizontal="left"/>
    </xf>
    <xf numFmtId="4" fontId="35" fillId="0" borderId="42" xfId="0" applyNumberFormat="1" applyFont="1" applyBorder="1" applyAlignment="1">
      <alignment horizontal="left" vertical="center" wrapText="1"/>
    </xf>
    <xf numFmtId="4" fontId="35" fillId="0" borderId="43" xfId="0" applyNumberFormat="1" applyFont="1" applyBorder="1" applyAlignment="1">
      <alignment horizontal="left" vertical="center" wrapText="1"/>
    </xf>
    <xf numFmtId="4" fontId="30" fillId="0" borderId="1" xfId="0" applyNumberFormat="1" applyFont="1" applyBorder="1" applyAlignment="1">
      <alignment horizontal="left"/>
    </xf>
    <xf numFmtId="4" fontId="31" fillId="0" borderId="1" xfId="0" applyNumberFormat="1" applyFont="1" applyBorder="1" applyAlignment="1">
      <alignment horizontal="left"/>
    </xf>
    <xf numFmtId="4" fontId="31" fillId="0" borderId="6" xfId="0" applyNumberFormat="1" applyFont="1" applyBorder="1" applyAlignment="1">
      <alignment horizontal="center" vertical="center"/>
    </xf>
    <xf numFmtId="4" fontId="33" fillId="0" borderId="0" xfId="0" applyNumberFormat="1" applyFont="1" applyAlignment="1">
      <alignment horizontal="center" vertical="center"/>
    </xf>
    <xf numFmtId="49" fontId="30" fillId="0" borderId="0" xfId="0" applyNumberFormat="1" applyFont="1" applyAlignment="1">
      <alignment horizontal="center" vertical="center"/>
    </xf>
    <xf numFmtId="0" fontId="36" fillId="7" borderId="3" xfId="5" applyFont="1" applyFill="1" applyBorder="1" applyAlignment="1">
      <alignment horizontal="center" vertical="center" wrapText="1"/>
    </xf>
    <xf numFmtId="0" fontId="36" fillId="7" borderId="4" xfId="5" applyFont="1" applyFill="1" applyBorder="1" applyAlignment="1">
      <alignment horizontal="center" vertical="center" wrapText="1"/>
    </xf>
    <xf numFmtId="0" fontId="36" fillId="7" borderId="5" xfId="5" applyFont="1" applyFill="1" applyBorder="1" applyAlignment="1">
      <alignment horizontal="center" vertical="center" wrapText="1"/>
    </xf>
    <xf numFmtId="0" fontId="36" fillId="7" borderId="6" xfId="5" applyFont="1" applyFill="1" applyBorder="1" applyAlignment="1">
      <alignment horizontal="center" vertical="center" wrapText="1"/>
    </xf>
    <xf numFmtId="0" fontId="36" fillId="7" borderId="0" xfId="5" applyFont="1" applyFill="1" applyAlignment="1">
      <alignment horizontal="center" vertical="center" wrapText="1"/>
    </xf>
    <xf numFmtId="0" fontId="36" fillId="7" borderId="7" xfId="5" applyFont="1" applyFill="1" applyBorder="1" applyAlignment="1">
      <alignment horizontal="center" vertical="center" wrapText="1"/>
    </xf>
    <xf numFmtId="0" fontId="36" fillId="7" borderId="8" xfId="5" applyFont="1" applyFill="1" applyBorder="1" applyAlignment="1">
      <alignment horizontal="center" vertical="center" wrapText="1"/>
    </xf>
    <xf numFmtId="0" fontId="36" fillId="7" borderId="9" xfId="5" applyFont="1" applyFill="1" applyBorder="1" applyAlignment="1">
      <alignment horizontal="center" vertical="center" wrapText="1"/>
    </xf>
    <xf numFmtId="0" fontId="36" fillId="7" borderId="10" xfId="5" applyFont="1" applyFill="1" applyBorder="1" applyAlignment="1">
      <alignment horizontal="center" vertical="center" wrapText="1"/>
    </xf>
    <xf numFmtId="0" fontId="17" fillId="8" borderId="11" xfId="5" applyFont="1" applyFill="1" applyBorder="1" applyAlignment="1">
      <alignment horizontal="center" vertical="center"/>
    </xf>
    <xf numFmtId="0" fontId="17" fillId="8" borderId="12" xfId="5" applyFont="1" applyFill="1" applyBorder="1" applyAlignment="1">
      <alignment horizontal="center" vertical="center"/>
    </xf>
    <xf numFmtId="0" fontId="17" fillId="8" borderId="13" xfId="5" applyFont="1" applyFill="1" applyBorder="1" applyAlignment="1">
      <alignment horizontal="center" vertical="center"/>
    </xf>
    <xf numFmtId="0" fontId="42" fillId="0" borderId="3" xfId="0" applyFont="1" applyBorder="1" applyAlignment="1">
      <alignment horizontal="center"/>
    </xf>
    <xf numFmtId="0" fontId="42" fillId="0" borderId="4" xfId="0" applyFont="1" applyBorder="1" applyAlignment="1">
      <alignment horizontal="center"/>
    </xf>
    <xf numFmtId="0" fontId="42" fillId="0" borderId="5" xfId="0" applyFont="1" applyBorder="1" applyAlignment="1">
      <alignment horizontal="center"/>
    </xf>
    <xf numFmtId="0" fontId="42" fillId="0" borderId="6" xfId="0" applyFont="1" applyBorder="1" applyAlignment="1">
      <alignment horizontal="center"/>
    </xf>
    <xf numFmtId="0" fontId="42" fillId="0" borderId="0" xfId="0" applyFont="1" applyAlignment="1">
      <alignment horizontal="center"/>
    </xf>
    <xf numFmtId="0" fontId="42" fillId="0" borderId="7" xfId="0" applyFont="1" applyBorder="1" applyAlignment="1">
      <alignment horizontal="center"/>
    </xf>
  </cellXfs>
  <cellStyles count="6">
    <cellStyle name="Normal" xfId="0" builtinId="0"/>
    <cellStyle name="Normal 2" xfId="5" xr:uid="{00000000-0005-0000-0000-000001000000}"/>
    <cellStyle name="Porcentagem" xfId="2" builtinId="5"/>
    <cellStyle name="Porcentagem 2" xfId="4" xr:uid="{00000000-0005-0000-0000-000003000000}"/>
    <cellStyle name="Vírgula" xfId="1" builtinId="3"/>
    <cellStyle name="Vírgula 2" xfId="3" xr:uid="{00000000-0005-0000-0000-000005000000}"/>
  </cellStyles>
  <dxfs count="0"/>
  <tableStyles count="0" defaultTableStyle="TableStyleMedium9" defaultPivotStyle="PivotStyleLight16"/>
  <colors>
    <mruColors>
      <color rgb="FFF2F2F2"/>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192615</xdr:colOff>
      <xdr:row>0</xdr:row>
      <xdr:rowOff>142876</xdr:rowOff>
    </xdr:from>
    <xdr:to>
      <xdr:col>1</xdr:col>
      <xdr:colOff>383864</xdr:colOff>
      <xdr:row>5</xdr:row>
      <xdr:rowOff>241789</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615" y="142876"/>
          <a:ext cx="953249" cy="1014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251669</xdr:colOff>
      <xdr:row>0</xdr:row>
      <xdr:rowOff>171451</xdr:rowOff>
    </xdr:from>
    <xdr:to>
      <xdr:col>1</xdr:col>
      <xdr:colOff>733424</xdr:colOff>
      <xdr:row>5</xdr:row>
      <xdr:rowOff>514351</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669" y="171451"/>
          <a:ext cx="996105"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99061</xdr:colOff>
      <xdr:row>0</xdr:row>
      <xdr:rowOff>60960</xdr:rowOff>
    </xdr:from>
    <xdr:to>
      <xdr:col>1</xdr:col>
      <xdr:colOff>1304926</xdr:colOff>
      <xdr:row>5</xdr:row>
      <xdr:rowOff>308065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061" y="60960"/>
          <a:ext cx="1205865" cy="12488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390525</xdr:colOff>
      <xdr:row>28</xdr:row>
      <xdr:rowOff>123825</xdr:rowOff>
    </xdr:from>
    <xdr:ext cx="47625" cy="314325"/>
    <xdr:sp macro="" textlink="">
      <xdr:nvSpPr>
        <xdr:cNvPr id="2" name="Shape 3">
          <a:extLst>
            <a:ext uri="{FF2B5EF4-FFF2-40B4-BE49-F238E27FC236}">
              <a16:creationId xmlns:a16="http://schemas.microsoft.com/office/drawing/2014/main" id="{00000000-0008-0000-0300-000002000000}"/>
            </a:ext>
          </a:extLst>
        </xdr:cNvPr>
        <xdr:cNvSpPr/>
      </xdr:nvSpPr>
      <xdr:spPr>
        <a:xfrm>
          <a:off x="1371600" y="3952875"/>
          <a:ext cx="47625" cy="314325"/>
        </a:xfrm>
        <a:custGeom>
          <a:avLst/>
          <a:gdLst/>
          <a:ahLst/>
          <a:cxnLst/>
          <a:rect l="l" t="t" r="r" b="b"/>
          <a:pathLst>
            <a:path w="128" h="844" extrusionOk="0">
              <a:moveTo>
                <a:pt x="127" y="0"/>
              </a:moveTo>
              <a:cubicBezTo>
                <a:pt x="63" y="0"/>
                <a:pt x="0" y="35"/>
                <a:pt x="0" y="70"/>
              </a:cubicBezTo>
              <a:lnTo>
                <a:pt x="0" y="772"/>
              </a:lnTo>
              <a:cubicBezTo>
                <a:pt x="0" y="807"/>
                <a:pt x="63" y="843"/>
                <a:pt x="127" y="843"/>
              </a:cubicBezTo>
            </a:path>
          </a:pathLst>
        </a:cu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5</xdr:col>
      <xdr:colOff>76200</xdr:colOff>
      <xdr:row>34</xdr:row>
      <xdr:rowOff>114300</xdr:rowOff>
    </xdr:from>
    <xdr:ext cx="57150" cy="400050"/>
    <xdr:sp macro="" textlink="">
      <xdr:nvSpPr>
        <xdr:cNvPr id="3" name="Shape 4">
          <a:extLst>
            <a:ext uri="{FF2B5EF4-FFF2-40B4-BE49-F238E27FC236}">
              <a16:creationId xmlns:a16="http://schemas.microsoft.com/office/drawing/2014/main" id="{00000000-0008-0000-0300-000003000000}"/>
            </a:ext>
          </a:extLst>
        </xdr:cNvPr>
        <xdr:cNvSpPr/>
      </xdr:nvSpPr>
      <xdr:spPr>
        <a:xfrm>
          <a:off x="4305300" y="4914900"/>
          <a:ext cx="57150" cy="400050"/>
        </a:xfrm>
        <a:custGeom>
          <a:avLst/>
          <a:gdLst/>
          <a:ahLst/>
          <a:cxnLst/>
          <a:rect l="l" t="t" r="r" b="b"/>
          <a:pathLst>
            <a:path w="154" h="1082" extrusionOk="0">
              <a:moveTo>
                <a:pt x="0" y="0"/>
              </a:moveTo>
              <a:cubicBezTo>
                <a:pt x="76" y="0"/>
                <a:pt x="153" y="45"/>
                <a:pt x="153" y="90"/>
              </a:cubicBezTo>
              <a:lnTo>
                <a:pt x="153" y="990"/>
              </a:lnTo>
              <a:cubicBezTo>
                <a:pt x="153" y="1035"/>
                <a:pt x="76" y="1081"/>
                <a:pt x="0" y="1081"/>
              </a:cubicBezTo>
            </a:path>
          </a:pathLst>
        </a:cu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342900</xdr:colOff>
      <xdr:row>35</xdr:row>
      <xdr:rowOff>0</xdr:rowOff>
    </xdr:from>
    <xdr:ext cx="47625" cy="304800"/>
    <xdr:sp macro="" textlink="">
      <xdr:nvSpPr>
        <xdr:cNvPr id="4" name="Shape 5">
          <a:extLst>
            <a:ext uri="{FF2B5EF4-FFF2-40B4-BE49-F238E27FC236}">
              <a16:creationId xmlns:a16="http://schemas.microsoft.com/office/drawing/2014/main" id="{00000000-0008-0000-0300-000004000000}"/>
            </a:ext>
          </a:extLst>
        </xdr:cNvPr>
        <xdr:cNvSpPr/>
      </xdr:nvSpPr>
      <xdr:spPr>
        <a:xfrm>
          <a:off x="714375" y="4962525"/>
          <a:ext cx="47625" cy="304800"/>
        </a:xfrm>
        <a:custGeom>
          <a:avLst/>
          <a:gdLst/>
          <a:ahLst/>
          <a:cxnLst/>
          <a:rect l="l" t="t" r="r" b="b"/>
          <a:pathLst>
            <a:path w="128" h="839" extrusionOk="0">
              <a:moveTo>
                <a:pt x="127" y="0"/>
              </a:moveTo>
              <a:cubicBezTo>
                <a:pt x="63" y="0"/>
                <a:pt x="0" y="34"/>
                <a:pt x="0" y="69"/>
              </a:cubicBezTo>
              <a:lnTo>
                <a:pt x="0" y="768"/>
              </a:lnTo>
              <a:cubicBezTo>
                <a:pt x="0" y="803"/>
                <a:pt x="63" y="838"/>
                <a:pt x="127" y="838"/>
              </a:cubicBezTo>
            </a:path>
          </a:pathLst>
        </a:cu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581025</xdr:colOff>
      <xdr:row>28</xdr:row>
      <xdr:rowOff>114300</xdr:rowOff>
    </xdr:from>
    <xdr:ext cx="38100" cy="390525"/>
    <xdr:sp macro="" textlink="">
      <xdr:nvSpPr>
        <xdr:cNvPr id="5" name="Shape 6">
          <a:extLst>
            <a:ext uri="{FF2B5EF4-FFF2-40B4-BE49-F238E27FC236}">
              <a16:creationId xmlns:a16="http://schemas.microsoft.com/office/drawing/2014/main" id="{00000000-0008-0000-0300-000005000000}"/>
            </a:ext>
          </a:extLst>
        </xdr:cNvPr>
        <xdr:cNvSpPr/>
      </xdr:nvSpPr>
      <xdr:spPr>
        <a:xfrm>
          <a:off x="5457825" y="3943350"/>
          <a:ext cx="38100" cy="390525"/>
        </a:xfrm>
        <a:custGeom>
          <a:avLst/>
          <a:gdLst/>
          <a:ahLst/>
          <a:cxnLst/>
          <a:rect l="l" t="t" r="r" b="b"/>
          <a:pathLst>
            <a:path w="163" h="1082" extrusionOk="0">
              <a:moveTo>
                <a:pt x="0" y="0"/>
              </a:moveTo>
              <a:cubicBezTo>
                <a:pt x="81" y="0"/>
                <a:pt x="162" y="45"/>
                <a:pt x="162" y="90"/>
              </a:cubicBezTo>
              <a:lnTo>
                <a:pt x="162" y="990"/>
              </a:lnTo>
              <a:cubicBezTo>
                <a:pt x="162" y="1035"/>
                <a:pt x="81" y="1081"/>
                <a:pt x="0" y="1081"/>
              </a:cubicBezTo>
            </a:path>
          </a:pathLst>
        </a:custGeom>
        <a:no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0</xdr:col>
      <xdr:colOff>121683</xdr:colOff>
      <xdr:row>1</xdr:row>
      <xdr:rowOff>6150</xdr:rowOff>
    </xdr:from>
    <xdr:to>
      <xdr:col>1</xdr:col>
      <xdr:colOff>386953</xdr:colOff>
      <xdr:row>4</xdr:row>
      <xdr:rowOff>469803</xdr:rowOff>
    </xdr:to>
    <xdr:pic>
      <xdr:nvPicPr>
        <xdr:cNvPr id="7" name="Imagem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683" y="184744"/>
          <a:ext cx="949879" cy="999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192615</xdr:colOff>
      <xdr:row>0</xdr:row>
      <xdr:rowOff>142876</xdr:rowOff>
    </xdr:from>
    <xdr:to>
      <xdr:col>1</xdr:col>
      <xdr:colOff>383864</xdr:colOff>
      <xdr:row>5</xdr:row>
      <xdr:rowOff>241789</xdr:rowOff>
    </xdr:to>
    <xdr:pic>
      <xdr:nvPicPr>
        <xdr:cNvPr id="2" name="Imagem 1">
          <a:extLst>
            <a:ext uri="{FF2B5EF4-FFF2-40B4-BE49-F238E27FC236}">
              <a16:creationId xmlns:a16="http://schemas.microsoft.com/office/drawing/2014/main" id="{ADB93958-A1C0-4817-A718-9E6933BB7B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615" y="142876"/>
          <a:ext cx="953249" cy="10037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99061</xdr:colOff>
      <xdr:row>0</xdr:row>
      <xdr:rowOff>60960</xdr:rowOff>
    </xdr:from>
    <xdr:to>
      <xdr:col>1</xdr:col>
      <xdr:colOff>1304926</xdr:colOff>
      <xdr:row>5</xdr:row>
      <xdr:rowOff>128771</xdr:rowOff>
    </xdr:to>
    <xdr:pic>
      <xdr:nvPicPr>
        <xdr:cNvPr id="2" name="Imagem 1">
          <a:extLst>
            <a:ext uri="{FF2B5EF4-FFF2-40B4-BE49-F238E27FC236}">
              <a16:creationId xmlns:a16="http://schemas.microsoft.com/office/drawing/2014/main" id="{5DA62316-6C7F-46E4-BFA5-D3E7C0A22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1" y="60960"/>
          <a:ext cx="1205865" cy="12758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Desktop\PROJETO%20ANA%20PAULA%20-%20CAMARA\EDITAL_PLANILHA_ORCAMENTARIA_01559_02_02001001_2023_8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
      <sheetName val="MEMORIAL DE CÁLCULO"/>
      <sheetName val="CRONOGRAMA"/>
      <sheetName val="BDI"/>
      <sheetName val="MEDIÇÃO 01"/>
    </sheetNames>
    <sheetDataSet>
      <sheetData sheetId="0" refreshError="1">
        <row r="12">
          <cell r="H12" t="str">
            <v>DATA: 05/07/2023</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7"/>
  <sheetViews>
    <sheetView tabSelected="1" topLeftCell="A4" zoomScale="90" zoomScaleNormal="90" workbookViewId="0">
      <selection activeCell="F51" sqref="F51"/>
    </sheetView>
  </sheetViews>
  <sheetFormatPr defaultRowHeight="14.25" x14ac:dyDescent="0.2"/>
  <cols>
    <col min="1" max="2" width="10" bestFit="1" customWidth="1"/>
    <col min="3" max="3" width="13.25" bestFit="1" customWidth="1"/>
    <col min="4" max="4" width="60" bestFit="1" customWidth="1"/>
    <col min="5" max="5" width="8" bestFit="1" customWidth="1"/>
    <col min="6" max="8" width="13" style="8" bestFit="1" customWidth="1"/>
    <col min="9" max="9" width="22.125" style="8" customWidth="1"/>
    <col min="10" max="10" width="15.5" customWidth="1"/>
    <col min="11" max="11" width="12.75" bestFit="1" customWidth="1"/>
  </cols>
  <sheetData>
    <row r="1" spans="1:9" x14ac:dyDescent="0.2">
      <c r="A1" s="231" t="s">
        <v>721</v>
      </c>
      <c r="B1" s="232"/>
      <c r="C1" s="233"/>
      <c r="D1" s="233"/>
      <c r="E1" s="233"/>
      <c r="F1" s="233"/>
      <c r="G1" s="233"/>
      <c r="H1" s="233"/>
      <c r="I1" s="234"/>
    </row>
    <row r="2" spans="1:9" x14ac:dyDescent="0.2">
      <c r="A2" s="235"/>
      <c r="B2" s="236"/>
      <c r="C2" s="236"/>
      <c r="D2" s="236"/>
      <c r="E2" s="236"/>
      <c r="F2" s="236"/>
      <c r="G2" s="236"/>
      <c r="H2" s="236"/>
      <c r="I2" s="237"/>
    </row>
    <row r="3" spans="1:9" x14ac:dyDescent="0.2">
      <c r="A3" s="235"/>
      <c r="B3" s="236"/>
      <c r="C3" s="236"/>
      <c r="D3" s="236"/>
      <c r="E3" s="236"/>
      <c r="F3" s="236"/>
      <c r="G3" s="236"/>
      <c r="H3" s="236"/>
      <c r="I3" s="237"/>
    </row>
    <row r="4" spans="1:9" x14ac:dyDescent="0.2">
      <c r="A4" s="235"/>
      <c r="B4" s="236"/>
      <c r="C4" s="236"/>
      <c r="D4" s="236"/>
      <c r="E4" s="236"/>
      <c r="F4" s="236"/>
      <c r="G4" s="236"/>
      <c r="H4" s="236"/>
      <c r="I4" s="237"/>
    </row>
    <row r="5" spans="1:9" x14ac:dyDescent="0.2">
      <c r="A5" s="235"/>
      <c r="B5" s="236"/>
      <c r="C5" s="236"/>
      <c r="D5" s="236"/>
      <c r="E5" s="236"/>
      <c r="F5" s="236"/>
      <c r="G5" s="236"/>
      <c r="H5" s="236"/>
      <c r="I5" s="237"/>
    </row>
    <row r="6" spans="1:9" ht="38.25" customHeight="1" thickBot="1" x14ac:dyDescent="0.25">
      <c r="A6" s="238"/>
      <c r="B6" s="239"/>
      <c r="C6" s="239"/>
      <c r="D6" s="239"/>
      <c r="E6" s="239"/>
      <c r="F6" s="239"/>
      <c r="G6" s="239"/>
      <c r="H6" s="239"/>
      <c r="I6" s="240"/>
    </row>
    <row r="7" spans="1:9" x14ac:dyDescent="0.2">
      <c r="A7" s="241"/>
      <c r="B7" s="242"/>
      <c r="C7" s="242"/>
      <c r="D7" s="242"/>
      <c r="E7" s="242"/>
      <c r="F7" s="242"/>
      <c r="G7" s="242"/>
      <c r="H7" s="242"/>
      <c r="I7" s="243"/>
    </row>
    <row r="8" spans="1:9" ht="15" thickBot="1" x14ac:dyDescent="0.25">
      <c r="A8" s="244"/>
      <c r="B8" s="245"/>
      <c r="C8" s="245"/>
      <c r="D8" s="245"/>
      <c r="E8" s="245"/>
      <c r="F8" s="245"/>
      <c r="G8" s="245"/>
      <c r="H8" s="245"/>
      <c r="I8" s="246"/>
    </row>
    <row r="9" spans="1:9" ht="16.5" thickBot="1" x14ac:dyDescent="0.25">
      <c r="A9" s="247" t="s">
        <v>417</v>
      </c>
      <c r="B9" s="248"/>
      <c r="C9" s="248"/>
      <c r="D9" s="248"/>
      <c r="E9" s="248"/>
      <c r="F9" s="248"/>
      <c r="G9" s="248"/>
      <c r="H9" s="248"/>
      <c r="I9" s="249"/>
    </row>
    <row r="10" spans="1:9" ht="15" thickBot="1" x14ac:dyDescent="0.25">
      <c r="A10" s="250"/>
      <c r="B10" s="251"/>
      <c r="C10" s="251"/>
      <c r="D10" s="251"/>
      <c r="E10" s="251"/>
      <c r="F10" s="251"/>
      <c r="G10" s="251"/>
      <c r="H10" s="251"/>
      <c r="I10" s="252"/>
    </row>
    <row r="11" spans="1:9" x14ac:dyDescent="0.2">
      <c r="A11" s="253" t="s">
        <v>708</v>
      </c>
      <c r="B11" s="254"/>
      <c r="C11" s="254"/>
      <c r="D11" s="254"/>
      <c r="E11" s="254"/>
      <c r="F11" s="255"/>
      <c r="G11" s="256"/>
      <c r="H11" s="257"/>
      <c r="I11" s="258"/>
    </row>
    <row r="12" spans="1:9" x14ac:dyDescent="0.2">
      <c r="A12" s="265" t="s">
        <v>709</v>
      </c>
      <c r="B12" s="266"/>
      <c r="C12" s="266"/>
      <c r="D12" s="266"/>
      <c r="E12" s="266"/>
      <c r="F12" s="267"/>
      <c r="G12" s="268" t="s">
        <v>710</v>
      </c>
      <c r="H12" s="269"/>
      <c r="I12" s="270"/>
    </row>
    <row r="13" spans="1:9" x14ac:dyDescent="0.2">
      <c r="A13" s="271" t="s">
        <v>720</v>
      </c>
      <c r="B13" s="272"/>
      <c r="C13" s="272"/>
      <c r="D13" s="272"/>
      <c r="E13" s="273"/>
      <c r="F13" s="269" t="s">
        <v>428</v>
      </c>
      <c r="G13" s="274"/>
      <c r="H13" s="274"/>
      <c r="I13" s="275"/>
    </row>
    <row r="14" spans="1:9" x14ac:dyDescent="0.2">
      <c r="A14" s="265" t="s">
        <v>706</v>
      </c>
      <c r="B14" s="266"/>
      <c r="C14" s="266"/>
      <c r="D14" s="266"/>
      <c r="E14" s="267"/>
      <c r="F14" s="276" t="s">
        <v>429</v>
      </c>
      <c r="G14" s="279" t="s">
        <v>430</v>
      </c>
      <c r="H14" s="13" t="s">
        <v>431</v>
      </c>
      <c r="I14" s="14" t="s">
        <v>415</v>
      </c>
    </row>
    <row r="15" spans="1:9" x14ac:dyDescent="0.2">
      <c r="A15" s="282" t="s">
        <v>719</v>
      </c>
      <c r="B15" s="283"/>
      <c r="C15" s="283"/>
      <c r="D15" s="283"/>
      <c r="E15" s="284"/>
      <c r="F15" s="277"/>
      <c r="G15" s="280"/>
      <c r="H15" s="38" t="s">
        <v>432</v>
      </c>
      <c r="I15" s="96">
        <f>BDI!F40</f>
        <v>0.26689999999999997</v>
      </c>
    </row>
    <row r="16" spans="1:9" ht="15" thickBot="1" x14ac:dyDescent="0.25">
      <c r="A16" s="285"/>
      <c r="B16" s="286"/>
      <c r="C16" s="286"/>
      <c r="D16" s="286"/>
      <c r="E16" s="287"/>
      <c r="F16" s="278"/>
      <c r="G16" s="281"/>
      <c r="H16" s="93"/>
      <c r="I16" s="94"/>
    </row>
    <row r="17" spans="1:11" ht="15" thickBot="1" x14ac:dyDescent="0.25">
      <c r="A17" s="259"/>
      <c r="B17" s="260"/>
      <c r="C17" s="260"/>
      <c r="D17" s="260"/>
      <c r="E17" s="260"/>
      <c r="F17" s="260"/>
      <c r="G17" s="260"/>
      <c r="H17" s="260"/>
      <c r="I17" s="261"/>
    </row>
    <row r="18" spans="1:11" ht="38.25" x14ac:dyDescent="0.2">
      <c r="A18" s="15" t="s">
        <v>253</v>
      </c>
      <c r="B18" s="16" t="s">
        <v>433</v>
      </c>
      <c r="C18" s="17" t="s">
        <v>434</v>
      </c>
      <c r="D18" s="17" t="s">
        <v>254</v>
      </c>
      <c r="E18" s="17" t="s">
        <v>435</v>
      </c>
      <c r="F18" s="17" t="s">
        <v>436</v>
      </c>
      <c r="G18" s="18" t="s">
        <v>437</v>
      </c>
      <c r="H18" s="18" t="s">
        <v>438</v>
      </c>
      <c r="I18" s="19" t="s">
        <v>439</v>
      </c>
    </row>
    <row r="19" spans="1:11" x14ac:dyDescent="0.2">
      <c r="A19" s="262"/>
      <c r="B19" s="263"/>
      <c r="C19" s="263"/>
      <c r="D19" s="263"/>
      <c r="E19" s="263"/>
      <c r="F19" s="263"/>
      <c r="G19" s="263"/>
      <c r="H19" s="263"/>
      <c r="I19" s="264"/>
    </row>
    <row r="20" spans="1:11" ht="6.75" customHeight="1" x14ac:dyDescent="0.2">
      <c r="A20" s="221"/>
      <c r="B20" s="222"/>
      <c r="C20" s="222"/>
      <c r="D20" s="222"/>
      <c r="E20" s="222"/>
      <c r="F20" s="222"/>
      <c r="G20" s="222"/>
      <c r="H20" s="222"/>
      <c r="I20" s="222"/>
    </row>
    <row r="21" spans="1:11" x14ac:dyDescent="0.2">
      <c r="A21" s="33" t="s">
        <v>0</v>
      </c>
      <c r="B21" s="33"/>
      <c r="C21" s="33"/>
      <c r="D21" s="33" t="s">
        <v>1</v>
      </c>
      <c r="E21" s="33"/>
      <c r="F21" s="34"/>
      <c r="G21" s="35"/>
      <c r="H21" s="35"/>
      <c r="I21" s="102">
        <f>SUM(I22:I28)</f>
        <v>43379.34</v>
      </c>
      <c r="K21" s="7"/>
    </row>
    <row r="22" spans="1:11" ht="76.5" x14ac:dyDescent="0.2">
      <c r="A22" s="23" t="s">
        <v>2</v>
      </c>
      <c r="B22" s="24" t="s">
        <v>453</v>
      </c>
      <c r="C22" s="29" t="s">
        <v>3</v>
      </c>
      <c r="D22" s="23" t="s">
        <v>290</v>
      </c>
      <c r="E22" s="25" t="s">
        <v>4</v>
      </c>
      <c r="F22" s="97">
        <v>1</v>
      </c>
      <c r="G22" s="103">
        <v>1367.14</v>
      </c>
      <c r="H22" s="103">
        <f>TRUNC((1+$I$15)*G22,2)</f>
        <v>1732.02</v>
      </c>
      <c r="I22" s="103">
        <f t="shared" ref="I22:I28" si="0">TRUNC(F22*H22,2)</f>
        <v>1732.02</v>
      </c>
      <c r="K22" s="7"/>
    </row>
    <row r="23" spans="1:11" x14ac:dyDescent="0.2">
      <c r="A23" s="23" t="s">
        <v>128</v>
      </c>
      <c r="B23" s="26">
        <v>98459</v>
      </c>
      <c r="C23" s="29" t="s">
        <v>5</v>
      </c>
      <c r="D23" s="23" t="s">
        <v>6</v>
      </c>
      <c r="E23" s="25" t="s">
        <v>7</v>
      </c>
      <c r="F23" s="97">
        <v>24</v>
      </c>
      <c r="G23" s="103">
        <v>130.72999999999999</v>
      </c>
      <c r="H23" s="103">
        <f t="shared" ref="H23:H28" si="1">TRUNC((1+$I$15)*G23,2)</f>
        <v>165.62</v>
      </c>
      <c r="I23" s="103">
        <f t="shared" si="0"/>
        <v>3974.88</v>
      </c>
      <c r="K23" s="7"/>
    </row>
    <row r="24" spans="1:11" ht="41.25" customHeight="1" x14ac:dyDescent="0.2">
      <c r="A24" s="23" t="s">
        <v>129</v>
      </c>
      <c r="B24" s="24" t="s">
        <v>291</v>
      </c>
      <c r="C24" s="29" t="s">
        <v>3</v>
      </c>
      <c r="D24" s="23" t="s">
        <v>8</v>
      </c>
      <c r="E24" s="25" t="s">
        <v>9</v>
      </c>
      <c r="F24" s="97">
        <v>1</v>
      </c>
      <c r="G24" s="103">
        <v>375.57</v>
      </c>
      <c r="H24" s="103">
        <f t="shared" si="1"/>
        <v>475.8</v>
      </c>
      <c r="I24" s="103">
        <f t="shared" si="0"/>
        <v>475.8</v>
      </c>
      <c r="K24" s="7"/>
    </row>
    <row r="25" spans="1:11" ht="51" x14ac:dyDescent="0.2">
      <c r="A25" s="23" t="s">
        <v>130</v>
      </c>
      <c r="B25" s="24" t="s">
        <v>292</v>
      </c>
      <c r="C25" s="29" t="s">
        <v>3</v>
      </c>
      <c r="D25" s="23" t="s">
        <v>10</v>
      </c>
      <c r="E25" s="25" t="s">
        <v>9</v>
      </c>
      <c r="F25" s="97">
        <v>1</v>
      </c>
      <c r="G25" s="103">
        <v>1154.49</v>
      </c>
      <c r="H25" s="103">
        <f t="shared" si="1"/>
        <v>1462.62</v>
      </c>
      <c r="I25" s="103">
        <f t="shared" si="0"/>
        <v>1462.62</v>
      </c>
      <c r="K25" s="7"/>
    </row>
    <row r="26" spans="1:11" ht="51" x14ac:dyDescent="0.2">
      <c r="A26" s="23" t="s">
        <v>131</v>
      </c>
      <c r="B26" s="24" t="s">
        <v>414</v>
      </c>
      <c r="C26" s="29" t="s">
        <v>3</v>
      </c>
      <c r="D26" s="23" t="s">
        <v>411</v>
      </c>
      <c r="E26" s="25" t="s">
        <v>9</v>
      </c>
      <c r="F26" s="97">
        <v>1</v>
      </c>
      <c r="G26" s="109">
        <v>7366.36</v>
      </c>
      <c r="H26" s="103">
        <f t="shared" si="1"/>
        <v>9332.44</v>
      </c>
      <c r="I26" s="103">
        <f>TRUNC(F26*H26,2)</f>
        <v>9332.44</v>
      </c>
      <c r="K26" s="7"/>
    </row>
    <row r="27" spans="1:11" ht="27" customHeight="1" x14ac:dyDescent="0.2">
      <c r="A27" s="23" t="s">
        <v>449</v>
      </c>
      <c r="B27" s="24" t="s">
        <v>413</v>
      </c>
      <c r="C27" s="29" t="s">
        <v>3</v>
      </c>
      <c r="D27" s="23" t="s">
        <v>412</v>
      </c>
      <c r="E27" s="25" t="s">
        <v>7</v>
      </c>
      <c r="F27" s="97">
        <v>12</v>
      </c>
      <c r="G27" s="103">
        <v>554.70000000000005</v>
      </c>
      <c r="H27" s="103">
        <f t="shared" si="1"/>
        <v>702.74</v>
      </c>
      <c r="I27" s="103">
        <f t="shared" si="0"/>
        <v>8432.8799999999992</v>
      </c>
      <c r="K27" s="7"/>
    </row>
    <row r="28" spans="1:11" ht="37.5" customHeight="1" x14ac:dyDescent="0.2">
      <c r="A28" s="23" t="s">
        <v>132</v>
      </c>
      <c r="B28" s="24" t="s">
        <v>454</v>
      </c>
      <c r="C28" s="29" t="s">
        <v>3</v>
      </c>
      <c r="D28" s="23" t="s">
        <v>293</v>
      </c>
      <c r="E28" s="25" t="s">
        <v>7</v>
      </c>
      <c r="F28" s="97">
        <v>284.18</v>
      </c>
      <c r="G28" s="103">
        <v>49.91</v>
      </c>
      <c r="H28" s="103">
        <f t="shared" si="1"/>
        <v>63.23</v>
      </c>
      <c r="I28" s="103">
        <f t="shared" si="0"/>
        <v>17968.7</v>
      </c>
      <c r="K28" s="7"/>
    </row>
    <row r="29" spans="1:11" x14ac:dyDescent="0.2">
      <c r="A29" s="33" t="s">
        <v>11</v>
      </c>
      <c r="B29" s="33"/>
      <c r="C29" s="33"/>
      <c r="D29" s="33" t="s">
        <v>611</v>
      </c>
      <c r="E29" s="106"/>
      <c r="F29" s="98"/>
      <c r="G29" s="101"/>
      <c r="H29" s="114"/>
      <c r="I29" s="102">
        <f>SUM(I30+I46)</f>
        <v>134362.94999999998</v>
      </c>
      <c r="K29" s="7"/>
    </row>
    <row r="30" spans="1:11" x14ac:dyDescent="0.2">
      <c r="A30" s="33" t="s">
        <v>390</v>
      </c>
      <c r="B30" s="33"/>
      <c r="C30" s="33"/>
      <c r="D30" s="33" t="s">
        <v>712</v>
      </c>
      <c r="E30" s="106"/>
      <c r="F30" s="98"/>
      <c r="G30" s="101"/>
      <c r="H30" s="114"/>
      <c r="I30" s="102">
        <f>SUM(I31:I45)</f>
        <v>107018.97999999998</v>
      </c>
      <c r="K30" s="7"/>
    </row>
    <row r="31" spans="1:11" ht="27.75" customHeight="1" x14ac:dyDescent="0.2">
      <c r="A31" s="23" t="s">
        <v>390</v>
      </c>
      <c r="B31" s="28" t="s">
        <v>455</v>
      </c>
      <c r="C31" s="23" t="s">
        <v>3</v>
      </c>
      <c r="D31" s="32" t="s">
        <v>456</v>
      </c>
      <c r="E31" s="31" t="s">
        <v>457</v>
      </c>
      <c r="F31" s="110">
        <v>100</v>
      </c>
      <c r="G31" s="108">
        <v>10.4</v>
      </c>
      <c r="H31" s="103">
        <f t="shared" ref="H31:H45" si="2">TRUNC((1+$I$15)*G31,2)</f>
        <v>13.17</v>
      </c>
      <c r="I31" s="108">
        <f t="shared" ref="I31:I32" si="3">TRUNC(F31*H31,2)</f>
        <v>1317</v>
      </c>
      <c r="K31" s="7"/>
    </row>
    <row r="32" spans="1:11" ht="38.25" x14ac:dyDescent="0.2">
      <c r="A32" s="23" t="s">
        <v>597</v>
      </c>
      <c r="B32" s="28" t="s">
        <v>458</v>
      </c>
      <c r="C32" s="23" t="s">
        <v>3</v>
      </c>
      <c r="D32" s="32" t="s">
        <v>459</v>
      </c>
      <c r="E32" s="31" t="s">
        <v>9</v>
      </c>
      <c r="F32" s="110">
        <v>1</v>
      </c>
      <c r="G32" s="108">
        <v>4829.84</v>
      </c>
      <c r="H32" s="103">
        <f t="shared" si="2"/>
        <v>6118.92</v>
      </c>
      <c r="I32" s="108">
        <f t="shared" si="3"/>
        <v>6118.92</v>
      </c>
      <c r="K32" s="7"/>
    </row>
    <row r="33" spans="1:11" ht="39" customHeight="1" x14ac:dyDescent="0.2">
      <c r="A33" s="23" t="s">
        <v>598</v>
      </c>
      <c r="B33" s="28">
        <v>100896</v>
      </c>
      <c r="C33" s="23" t="s">
        <v>5</v>
      </c>
      <c r="D33" s="32" t="s">
        <v>460</v>
      </c>
      <c r="E33" s="31" t="s">
        <v>13</v>
      </c>
      <c r="F33" s="110">
        <v>402</v>
      </c>
      <c r="G33" s="108">
        <v>65.17</v>
      </c>
      <c r="H33" s="103">
        <f t="shared" si="2"/>
        <v>82.56</v>
      </c>
      <c r="I33" s="108">
        <f t="shared" ref="I33" si="4">TRUNC(F33*H33,2)</f>
        <v>33189.120000000003</v>
      </c>
      <c r="K33" s="7"/>
    </row>
    <row r="34" spans="1:11" ht="30" customHeight="1" x14ac:dyDescent="0.2">
      <c r="A34" s="23" t="s">
        <v>599</v>
      </c>
      <c r="B34" s="28">
        <v>95577</v>
      </c>
      <c r="C34" s="23" t="s">
        <v>5</v>
      </c>
      <c r="D34" s="32" t="s">
        <v>464</v>
      </c>
      <c r="E34" s="31" t="s">
        <v>14</v>
      </c>
      <c r="F34" s="110">
        <v>1650</v>
      </c>
      <c r="G34" s="108">
        <v>9.7899999999999991</v>
      </c>
      <c r="H34" s="103">
        <f t="shared" si="2"/>
        <v>12.4</v>
      </c>
      <c r="I34" s="108">
        <f t="shared" ref="I34:I35" si="5">TRUNC(F34*H34,2)</f>
        <v>20460</v>
      </c>
      <c r="K34" s="7"/>
    </row>
    <row r="35" spans="1:11" ht="27" customHeight="1" x14ac:dyDescent="0.2">
      <c r="A35" s="23" t="s">
        <v>600</v>
      </c>
      <c r="B35" s="28">
        <v>95583</v>
      </c>
      <c r="C35" s="23" t="s">
        <v>5</v>
      </c>
      <c r="D35" s="32" t="s">
        <v>465</v>
      </c>
      <c r="E35" s="31" t="s">
        <v>14</v>
      </c>
      <c r="F35" s="110">
        <v>180</v>
      </c>
      <c r="G35" s="108">
        <v>14.36</v>
      </c>
      <c r="H35" s="103">
        <f t="shared" si="2"/>
        <v>18.190000000000001</v>
      </c>
      <c r="I35" s="108">
        <f t="shared" si="5"/>
        <v>3274.2</v>
      </c>
      <c r="K35" s="7"/>
    </row>
    <row r="36" spans="1:11" ht="27" customHeight="1" x14ac:dyDescent="0.2">
      <c r="A36" s="23" t="s">
        <v>601</v>
      </c>
      <c r="B36" s="28" t="s">
        <v>273</v>
      </c>
      <c r="C36" s="23" t="s">
        <v>3</v>
      </c>
      <c r="D36" s="32" t="s">
        <v>272</v>
      </c>
      <c r="E36" s="31" t="s">
        <v>274</v>
      </c>
      <c r="F36" s="110">
        <f>((1.1*1.1*0.5)*4)+((1*1.18*0.5)*7)+((1.25*0.5*0.5)*13)+((0.5*0.5*0.5)*4)</f>
        <v>11.112500000000001</v>
      </c>
      <c r="G36" s="108">
        <v>60.61</v>
      </c>
      <c r="H36" s="103">
        <f t="shared" si="2"/>
        <v>76.78</v>
      </c>
      <c r="I36" s="108">
        <f t="shared" ref="I36:I44" si="6">TRUNC(F36*H36,2)</f>
        <v>853.21</v>
      </c>
      <c r="K36" s="7"/>
    </row>
    <row r="37" spans="1:11" ht="25.5" x14ac:dyDescent="0.2">
      <c r="A37" s="23" t="s">
        <v>602</v>
      </c>
      <c r="B37" s="28" t="s">
        <v>276</v>
      </c>
      <c r="C37" s="23" t="s">
        <v>3</v>
      </c>
      <c r="D37" s="32" t="s">
        <v>278</v>
      </c>
      <c r="E37" s="31" t="s">
        <v>275</v>
      </c>
      <c r="F37" s="110">
        <f>((1.1*1.1*0.2)*4)+((1*1.18*0.2)*7)+((1.25*0.5*0.2)*13)+((0.5*0.5*0.2)*4)</f>
        <v>4.4450000000000003</v>
      </c>
      <c r="G37" s="108">
        <v>20.43</v>
      </c>
      <c r="H37" s="103">
        <f t="shared" si="2"/>
        <v>25.88</v>
      </c>
      <c r="I37" s="108">
        <f t="shared" si="6"/>
        <v>115.03</v>
      </c>
      <c r="K37" s="7"/>
    </row>
    <row r="38" spans="1:11" ht="25.5" x14ac:dyDescent="0.2">
      <c r="A38" s="23" t="s">
        <v>603</v>
      </c>
      <c r="B38" s="28" t="s">
        <v>418</v>
      </c>
      <c r="C38" s="23" t="s">
        <v>3</v>
      </c>
      <c r="D38" s="32" t="s">
        <v>277</v>
      </c>
      <c r="E38" s="31" t="s">
        <v>274</v>
      </c>
      <c r="F38" s="110">
        <f>((1.1*1.1*0.2)*4)+((1*1.18*0.2)*7)+((1.25*0.5*0.2)*13)+((0.5*0.5*0.2)*4)</f>
        <v>4.4450000000000003</v>
      </c>
      <c r="G38" s="108">
        <v>60.61</v>
      </c>
      <c r="H38" s="103">
        <f t="shared" si="2"/>
        <v>76.78</v>
      </c>
      <c r="I38" s="108">
        <f t="shared" si="6"/>
        <v>341.28</v>
      </c>
      <c r="K38" s="7"/>
    </row>
    <row r="39" spans="1:11" ht="25.5" x14ac:dyDescent="0.2">
      <c r="A39" s="23" t="s">
        <v>604</v>
      </c>
      <c r="B39" s="27">
        <v>96543</v>
      </c>
      <c r="C39" s="23" t="s">
        <v>5</v>
      </c>
      <c r="D39" s="23" t="s">
        <v>17</v>
      </c>
      <c r="E39" s="31" t="s">
        <v>14</v>
      </c>
      <c r="F39" s="110">
        <v>170</v>
      </c>
      <c r="G39" s="108">
        <v>17.86</v>
      </c>
      <c r="H39" s="103">
        <f t="shared" si="2"/>
        <v>22.62</v>
      </c>
      <c r="I39" s="108">
        <f t="shared" si="6"/>
        <v>3845.4</v>
      </c>
      <c r="K39" s="7"/>
    </row>
    <row r="40" spans="1:11" ht="25.5" x14ac:dyDescent="0.2">
      <c r="A40" s="23" t="s">
        <v>605</v>
      </c>
      <c r="B40" s="28">
        <v>96545</v>
      </c>
      <c r="C40" s="23" t="s">
        <v>5</v>
      </c>
      <c r="D40" s="32" t="s">
        <v>462</v>
      </c>
      <c r="E40" s="31" t="s">
        <v>14</v>
      </c>
      <c r="F40" s="110">
        <v>112</v>
      </c>
      <c r="G40" s="108">
        <v>14.54</v>
      </c>
      <c r="H40" s="103">
        <f t="shared" si="2"/>
        <v>18.420000000000002</v>
      </c>
      <c r="I40" s="108">
        <f t="shared" si="6"/>
        <v>2063.04</v>
      </c>
      <c r="K40" s="7"/>
    </row>
    <row r="41" spans="1:11" ht="25.5" x14ac:dyDescent="0.2">
      <c r="A41" s="23" t="s">
        <v>606</v>
      </c>
      <c r="B41" s="28">
        <v>96546</v>
      </c>
      <c r="C41" s="23" t="s">
        <v>5</v>
      </c>
      <c r="D41" s="32" t="s">
        <v>463</v>
      </c>
      <c r="E41" s="31" t="s">
        <v>14</v>
      </c>
      <c r="F41" s="110">
        <v>94</v>
      </c>
      <c r="G41" s="108">
        <v>12.73</v>
      </c>
      <c r="H41" s="103">
        <f t="shared" si="2"/>
        <v>16.12</v>
      </c>
      <c r="I41" s="108">
        <f t="shared" si="6"/>
        <v>1515.28</v>
      </c>
      <c r="K41" s="7"/>
    </row>
    <row r="42" spans="1:11" ht="25.5" x14ac:dyDescent="0.2">
      <c r="A42" s="23" t="s">
        <v>607</v>
      </c>
      <c r="B42" s="28">
        <v>104920</v>
      </c>
      <c r="C42" s="23" t="s">
        <v>5</v>
      </c>
      <c r="D42" s="32" t="s">
        <v>466</v>
      </c>
      <c r="E42" s="31" t="s">
        <v>14</v>
      </c>
      <c r="F42" s="110">
        <v>49</v>
      </c>
      <c r="G42" s="108">
        <v>9.8699999999999992</v>
      </c>
      <c r="H42" s="103">
        <f t="shared" si="2"/>
        <v>12.5</v>
      </c>
      <c r="I42" s="108">
        <f t="shared" si="6"/>
        <v>612.5</v>
      </c>
      <c r="K42" s="7"/>
    </row>
    <row r="43" spans="1:11" ht="25.5" x14ac:dyDescent="0.2">
      <c r="A43" s="23" t="s">
        <v>608</v>
      </c>
      <c r="B43" s="28">
        <v>104921</v>
      </c>
      <c r="C43" s="23" t="s">
        <v>5</v>
      </c>
      <c r="D43" s="32" t="s">
        <v>467</v>
      </c>
      <c r="E43" s="31" t="s">
        <v>14</v>
      </c>
      <c r="F43" s="110">
        <v>83</v>
      </c>
      <c r="G43" s="108">
        <v>9.32</v>
      </c>
      <c r="H43" s="103">
        <f t="shared" si="2"/>
        <v>11.8</v>
      </c>
      <c r="I43" s="108">
        <f t="shared" si="6"/>
        <v>979.4</v>
      </c>
      <c r="K43" s="7"/>
    </row>
    <row r="44" spans="1:11" ht="38.25" x14ac:dyDescent="0.2">
      <c r="A44" s="23" t="s">
        <v>609</v>
      </c>
      <c r="B44" s="28" t="s">
        <v>468</v>
      </c>
      <c r="C44" s="23" t="s">
        <v>3</v>
      </c>
      <c r="D44" s="32" t="s">
        <v>469</v>
      </c>
      <c r="E44" s="31" t="s">
        <v>274</v>
      </c>
      <c r="F44" s="110">
        <v>24</v>
      </c>
      <c r="G44" s="108">
        <v>696.98</v>
      </c>
      <c r="H44" s="103">
        <f t="shared" si="2"/>
        <v>883</v>
      </c>
      <c r="I44" s="108">
        <f t="shared" si="6"/>
        <v>21192</v>
      </c>
      <c r="K44" s="7"/>
    </row>
    <row r="45" spans="1:11" ht="27.75" customHeight="1" x14ac:dyDescent="0.2">
      <c r="A45" s="23" t="s">
        <v>610</v>
      </c>
      <c r="B45" s="28">
        <v>96528</v>
      </c>
      <c r="C45" s="23" t="s">
        <v>5</v>
      </c>
      <c r="D45" s="32" t="s">
        <v>470</v>
      </c>
      <c r="E45" s="31" t="s">
        <v>275</v>
      </c>
      <c r="F45" s="110">
        <v>60</v>
      </c>
      <c r="G45" s="108">
        <v>146.59</v>
      </c>
      <c r="H45" s="103">
        <f t="shared" si="2"/>
        <v>185.71</v>
      </c>
      <c r="I45" s="108">
        <f t="shared" ref="I45" si="7">TRUNC(F45*H45,2)</f>
        <v>11142.6</v>
      </c>
      <c r="K45" s="7"/>
    </row>
    <row r="46" spans="1:11" x14ac:dyDescent="0.2">
      <c r="A46" s="33" t="s">
        <v>15</v>
      </c>
      <c r="B46" s="33"/>
      <c r="C46" s="33"/>
      <c r="D46" s="33" t="s">
        <v>18</v>
      </c>
      <c r="E46" s="106"/>
      <c r="F46" s="98"/>
      <c r="G46" s="101"/>
      <c r="H46" s="114"/>
      <c r="I46" s="102">
        <f>SUM(I47:I53)</f>
        <v>27343.97</v>
      </c>
      <c r="K46" s="7"/>
    </row>
    <row r="47" spans="1:11" ht="25.5" x14ac:dyDescent="0.2">
      <c r="A47" s="23" t="s">
        <v>612</v>
      </c>
      <c r="B47" s="27">
        <v>96527</v>
      </c>
      <c r="C47" s="23" t="s">
        <v>5</v>
      </c>
      <c r="D47" s="23" t="s">
        <v>19</v>
      </c>
      <c r="E47" s="25" t="s">
        <v>16</v>
      </c>
      <c r="F47" s="97">
        <v>15</v>
      </c>
      <c r="G47" s="103">
        <v>84.14</v>
      </c>
      <c r="H47" s="103">
        <f t="shared" ref="H47:H53" si="8">TRUNC((1+$I$15)*G47,2)</f>
        <v>106.59</v>
      </c>
      <c r="I47" s="103">
        <f t="shared" ref="I47:I53" si="9">TRUNC(F47*H47,2)</f>
        <v>1598.85</v>
      </c>
      <c r="K47" s="7"/>
    </row>
    <row r="48" spans="1:11" ht="25.5" x14ac:dyDescent="0.2">
      <c r="A48" s="23" t="s">
        <v>133</v>
      </c>
      <c r="B48" s="27">
        <v>96619</v>
      </c>
      <c r="C48" s="23" t="s">
        <v>5</v>
      </c>
      <c r="D48" s="23" t="s">
        <v>20</v>
      </c>
      <c r="E48" s="25" t="s">
        <v>7</v>
      </c>
      <c r="F48" s="97">
        <v>2</v>
      </c>
      <c r="G48" s="103">
        <v>38.15</v>
      </c>
      <c r="H48" s="103">
        <f t="shared" si="8"/>
        <v>48.33</v>
      </c>
      <c r="I48" s="103">
        <f t="shared" si="9"/>
        <v>96.66</v>
      </c>
      <c r="K48" s="7"/>
    </row>
    <row r="49" spans="1:11" ht="25.5" x14ac:dyDescent="0.2">
      <c r="A49" s="23" t="s">
        <v>134</v>
      </c>
      <c r="B49" s="27">
        <v>96543</v>
      </c>
      <c r="C49" s="23" t="s">
        <v>5</v>
      </c>
      <c r="D49" s="23" t="s">
        <v>17</v>
      </c>
      <c r="E49" s="25" t="s">
        <v>14</v>
      </c>
      <c r="F49" s="97">
        <v>128</v>
      </c>
      <c r="G49" s="103">
        <v>17.86</v>
      </c>
      <c r="H49" s="103">
        <f t="shared" si="8"/>
        <v>22.62</v>
      </c>
      <c r="I49" s="103">
        <f t="shared" si="9"/>
        <v>2895.36</v>
      </c>
      <c r="K49" s="7"/>
    </row>
    <row r="50" spans="1:11" ht="25.5" x14ac:dyDescent="0.2">
      <c r="A50" s="23" t="s">
        <v>135</v>
      </c>
      <c r="B50" s="28">
        <v>96546</v>
      </c>
      <c r="C50" s="23" t="s">
        <v>5</v>
      </c>
      <c r="D50" s="32" t="s">
        <v>463</v>
      </c>
      <c r="E50" s="25" t="s">
        <v>14</v>
      </c>
      <c r="F50" s="97">
        <v>433</v>
      </c>
      <c r="G50" s="103">
        <v>12.73</v>
      </c>
      <c r="H50" s="103">
        <f t="shared" si="8"/>
        <v>16.12</v>
      </c>
      <c r="I50" s="103">
        <f t="shared" si="9"/>
        <v>6979.96</v>
      </c>
      <c r="K50" s="7"/>
    </row>
    <row r="51" spans="1:11" ht="29.25" customHeight="1" x14ac:dyDescent="0.2">
      <c r="A51" s="23" t="s">
        <v>136</v>
      </c>
      <c r="B51" s="27">
        <v>96533</v>
      </c>
      <c r="C51" s="23" t="s">
        <v>5</v>
      </c>
      <c r="D51" s="23" t="s">
        <v>21</v>
      </c>
      <c r="E51" s="25" t="s">
        <v>7</v>
      </c>
      <c r="F51" s="97">
        <v>60</v>
      </c>
      <c r="G51" s="103">
        <v>86.2</v>
      </c>
      <c r="H51" s="103">
        <f t="shared" si="8"/>
        <v>109.2</v>
      </c>
      <c r="I51" s="103">
        <f t="shared" si="9"/>
        <v>6552</v>
      </c>
      <c r="K51" s="7"/>
    </row>
    <row r="52" spans="1:11" ht="38.25" x14ac:dyDescent="0.2">
      <c r="A52" s="23" t="s">
        <v>137</v>
      </c>
      <c r="B52" s="28" t="s">
        <v>280</v>
      </c>
      <c r="C52" s="23" t="s">
        <v>3</v>
      </c>
      <c r="D52" s="23" t="s">
        <v>279</v>
      </c>
      <c r="E52" s="25" t="s">
        <v>16</v>
      </c>
      <c r="F52" s="97">
        <v>9</v>
      </c>
      <c r="G52" s="103">
        <v>741.39</v>
      </c>
      <c r="H52" s="103">
        <f t="shared" si="8"/>
        <v>939.26</v>
      </c>
      <c r="I52" s="103">
        <f t="shared" si="9"/>
        <v>8453.34</v>
      </c>
      <c r="K52" s="7"/>
    </row>
    <row r="53" spans="1:11" ht="25.5" x14ac:dyDescent="0.2">
      <c r="A53" s="23" t="s">
        <v>138</v>
      </c>
      <c r="B53" s="28" t="s">
        <v>418</v>
      </c>
      <c r="C53" s="23" t="s">
        <v>3</v>
      </c>
      <c r="D53" s="23" t="s">
        <v>277</v>
      </c>
      <c r="E53" s="31" t="s">
        <v>274</v>
      </c>
      <c r="F53" s="97">
        <v>10</v>
      </c>
      <c r="G53" s="103">
        <v>60.61</v>
      </c>
      <c r="H53" s="103">
        <f t="shared" si="8"/>
        <v>76.78</v>
      </c>
      <c r="I53" s="103">
        <f t="shared" si="9"/>
        <v>767.8</v>
      </c>
      <c r="K53" s="7"/>
    </row>
    <row r="54" spans="1:11" x14ac:dyDescent="0.2">
      <c r="A54" s="33" t="s">
        <v>22</v>
      </c>
      <c r="B54" s="33"/>
      <c r="C54" s="33"/>
      <c r="D54" s="33" t="s">
        <v>23</v>
      </c>
      <c r="E54" s="106"/>
      <c r="F54" s="98"/>
      <c r="G54" s="101"/>
      <c r="H54" s="114"/>
      <c r="I54" s="102">
        <f>SUM(I55,I62,I72)</f>
        <v>338655.64</v>
      </c>
      <c r="K54" s="7"/>
    </row>
    <row r="55" spans="1:11" x14ac:dyDescent="0.2">
      <c r="A55" s="33" t="s">
        <v>24</v>
      </c>
      <c r="B55" s="33"/>
      <c r="C55" s="33"/>
      <c r="D55" s="33" t="s">
        <v>25</v>
      </c>
      <c r="E55" s="106"/>
      <c r="F55" s="98"/>
      <c r="G55" s="101"/>
      <c r="H55" s="114"/>
      <c r="I55" s="102">
        <f>SUM(I56:I61)</f>
        <v>78252.109999999986</v>
      </c>
      <c r="K55" s="7"/>
    </row>
    <row r="56" spans="1:11" ht="25.5" x14ac:dyDescent="0.2">
      <c r="A56" s="23" t="s">
        <v>26</v>
      </c>
      <c r="B56" s="28" t="s">
        <v>419</v>
      </c>
      <c r="C56" s="23" t="s">
        <v>3</v>
      </c>
      <c r="D56" s="23" t="s">
        <v>27</v>
      </c>
      <c r="E56" s="25" t="s">
        <v>7</v>
      </c>
      <c r="F56" s="97">
        <v>278</v>
      </c>
      <c r="G56" s="103">
        <v>49.16</v>
      </c>
      <c r="H56" s="103">
        <f t="shared" ref="H56:H61" si="10">TRUNC((1+$I$15)*G56,2)</f>
        <v>62.28</v>
      </c>
      <c r="I56" s="103">
        <f t="shared" ref="I56:I61" si="11">TRUNC(F56*H56,2)</f>
        <v>17313.84</v>
      </c>
      <c r="K56" s="7"/>
    </row>
    <row r="57" spans="1:11" ht="38.25" x14ac:dyDescent="0.2">
      <c r="A57" s="23" t="s">
        <v>139</v>
      </c>
      <c r="B57" s="27">
        <v>104111</v>
      </c>
      <c r="C57" s="23" t="s">
        <v>5</v>
      </c>
      <c r="D57" s="23" t="s">
        <v>461</v>
      </c>
      <c r="E57" s="25" t="s">
        <v>14</v>
      </c>
      <c r="F57" s="97">
        <v>512</v>
      </c>
      <c r="G57" s="103">
        <v>18.32</v>
      </c>
      <c r="H57" s="103">
        <f t="shared" si="10"/>
        <v>23.2</v>
      </c>
      <c r="I57" s="103">
        <f t="shared" si="11"/>
        <v>11878.4</v>
      </c>
      <c r="K57" s="7"/>
    </row>
    <row r="58" spans="1:11" ht="38.25" x14ac:dyDescent="0.2">
      <c r="A58" s="23" t="s">
        <v>140</v>
      </c>
      <c r="B58" s="27">
        <v>104108</v>
      </c>
      <c r="C58" s="23" t="s">
        <v>5</v>
      </c>
      <c r="D58" s="23" t="s">
        <v>472</v>
      </c>
      <c r="E58" s="25" t="s">
        <v>14</v>
      </c>
      <c r="F58" s="97">
        <v>683</v>
      </c>
      <c r="G58" s="103">
        <v>11.68</v>
      </c>
      <c r="H58" s="103">
        <f t="shared" si="10"/>
        <v>14.79</v>
      </c>
      <c r="I58" s="103">
        <f t="shared" si="11"/>
        <v>10101.57</v>
      </c>
      <c r="K58" s="7"/>
    </row>
    <row r="59" spans="1:11" ht="38.25" x14ac:dyDescent="0.2">
      <c r="A59" s="23" t="s">
        <v>141</v>
      </c>
      <c r="B59" s="27">
        <v>104107</v>
      </c>
      <c r="C59" s="23" t="s">
        <v>5</v>
      </c>
      <c r="D59" s="23" t="s">
        <v>471</v>
      </c>
      <c r="E59" s="25" t="s">
        <v>14</v>
      </c>
      <c r="F59" s="97">
        <v>482</v>
      </c>
      <c r="G59" s="103">
        <v>9.8800000000000008</v>
      </c>
      <c r="H59" s="103">
        <f t="shared" si="10"/>
        <v>12.51</v>
      </c>
      <c r="I59" s="103">
        <f t="shared" ref="I59:I60" si="12">TRUNC(F59*H59,2)</f>
        <v>6029.82</v>
      </c>
      <c r="K59" s="7"/>
    </row>
    <row r="60" spans="1:11" ht="38.25" x14ac:dyDescent="0.2">
      <c r="A60" s="23" t="s">
        <v>613</v>
      </c>
      <c r="B60" s="27">
        <v>104106</v>
      </c>
      <c r="C60" s="23" t="s">
        <v>5</v>
      </c>
      <c r="D60" s="23" t="s">
        <v>473</v>
      </c>
      <c r="E60" s="25" t="s">
        <v>14</v>
      </c>
      <c r="F60" s="97">
        <v>1080</v>
      </c>
      <c r="G60" s="103">
        <v>9.2899999999999991</v>
      </c>
      <c r="H60" s="103">
        <f t="shared" si="10"/>
        <v>11.76</v>
      </c>
      <c r="I60" s="103">
        <f t="shared" si="12"/>
        <v>12700.8</v>
      </c>
      <c r="K60" s="7"/>
    </row>
    <row r="61" spans="1:11" ht="28.5" customHeight="1" x14ac:dyDescent="0.2">
      <c r="A61" s="23" t="s">
        <v>614</v>
      </c>
      <c r="B61" s="28" t="s">
        <v>474</v>
      </c>
      <c r="C61" s="23" t="s">
        <v>3</v>
      </c>
      <c r="D61" s="23" t="s">
        <v>475</v>
      </c>
      <c r="E61" s="25" t="s">
        <v>16</v>
      </c>
      <c r="F61" s="97">
        <v>22</v>
      </c>
      <c r="G61" s="103">
        <v>725.74</v>
      </c>
      <c r="H61" s="103">
        <f t="shared" si="10"/>
        <v>919.44</v>
      </c>
      <c r="I61" s="103">
        <f t="shared" si="11"/>
        <v>20227.68</v>
      </c>
      <c r="K61" s="7"/>
    </row>
    <row r="62" spans="1:11" x14ac:dyDescent="0.2">
      <c r="A62" s="33" t="s">
        <v>28</v>
      </c>
      <c r="B62" s="33"/>
      <c r="C62" s="33"/>
      <c r="D62" s="33" t="s">
        <v>29</v>
      </c>
      <c r="E62" s="106"/>
      <c r="F62" s="111"/>
      <c r="G62" s="101"/>
      <c r="H62" s="114"/>
      <c r="I62" s="102">
        <f>SUM(I63:I71)</f>
        <v>118523.51</v>
      </c>
      <c r="K62" s="7"/>
    </row>
    <row r="63" spans="1:11" ht="38.25" x14ac:dyDescent="0.2">
      <c r="A63" s="23" t="s">
        <v>30</v>
      </c>
      <c r="B63" s="27">
        <v>92463</v>
      </c>
      <c r="C63" s="23" t="s">
        <v>5</v>
      </c>
      <c r="D63" s="23" t="s">
        <v>31</v>
      </c>
      <c r="E63" s="25" t="s">
        <v>7</v>
      </c>
      <c r="F63" s="97">
        <v>145</v>
      </c>
      <c r="G63" s="103">
        <v>112.27</v>
      </c>
      <c r="H63" s="103">
        <f t="shared" ref="H63:H71" si="13">TRUNC((1+$I$15)*G63,2)</f>
        <v>142.22999999999999</v>
      </c>
      <c r="I63" s="103">
        <f t="shared" ref="I63:I71" si="14">TRUNC(F63*H63,2)</f>
        <v>20623.349999999999</v>
      </c>
      <c r="K63" s="7"/>
    </row>
    <row r="64" spans="1:11" ht="38.25" x14ac:dyDescent="0.2">
      <c r="A64" s="23" t="s">
        <v>142</v>
      </c>
      <c r="B64" s="27">
        <v>104111</v>
      </c>
      <c r="C64" s="23" t="s">
        <v>5</v>
      </c>
      <c r="D64" s="23" t="s">
        <v>461</v>
      </c>
      <c r="E64" s="25" t="s">
        <v>14</v>
      </c>
      <c r="F64" s="97">
        <v>433</v>
      </c>
      <c r="G64" s="103">
        <v>18.32</v>
      </c>
      <c r="H64" s="103">
        <f t="shared" si="13"/>
        <v>23.2</v>
      </c>
      <c r="I64" s="103">
        <f t="shared" si="14"/>
        <v>10045.6</v>
      </c>
      <c r="K64" s="7"/>
    </row>
    <row r="65" spans="1:11" ht="38.25" x14ac:dyDescent="0.2">
      <c r="A65" s="23" t="s">
        <v>143</v>
      </c>
      <c r="B65" s="27">
        <v>104110</v>
      </c>
      <c r="C65" s="23" t="s">
        <v>5</v>
      </c>
      <c r="D65" s="23" t="s">
        <v>476</v>
      </c>
      <c r="E65" s="25" t="s">
        <v>14</v>
      </c>
      <c r="F65" s="97">
        <v>368</v>
      </c>
      <c r="G65" s="103">
        <v>16.170000000000002</v>
      </c>
      <c r="H65" s="103">
        <f t="shared" si="13"/>
        <v>20.48</v>
      </c>
      <c r="I65" s="103">
        <f t="shared" si="14"/>
        <v>7536.64</v>
      </c>
      <c r="K65" s="7"/>
    </row>
    <row r="66" spans="1:11" ht="38.25" x14ac:dyDescent="0.2">
      <c r="A66" s="23" t="s">
        <v>144</v>
      </c>
      <c r="B66" s="27">
        <v>104109</v>
      </c>
      <c r="C66" s="23" t="s">
        <v>5</v>
      </c>
      <c r="D66" s="23" t="s">
        <v>477</v>
      </c>
      <c r="E66" s="25" t="s">
        <v>14</v>
      </c>
      <c r="F66" s="97">
        <v>140</v>
      </c>
      <c r="G66" s="103">
        <v>14.25</v>
      </c>
      <c r="H66" s="103">
        <f t="shared" si="13"/>
        <v>18.05</v>
      </c>
      <c r="I66" s="103">
        <f t="shared" si="14"/>
        <v>2527</v>
      </c>
      <c r="K66" s="7"/>
    </row>
    <row r="67" spans="1:11" ht="38.25" x14ac:dyDescent="0.2">
      <c r="A67" s="23" t="s">
        <v>145</v>
      </c>
      <c r="B67" s="27">
        <v>104108</v>
      </c>
      <c r="C67" s="23" t="s">
        <v>5</v>
      </c>
      <c r="D67" s="23" t="s">
        <v>472</v>
      </c>
      <c r="E67" s="25" t="s">
        <v>14</v>
      </c>
      <c r="F67" s="97">
        <v>1277</v>
      </c>
      <c r="G67" s="103">
        <v>11.68</v>
      </c>
      <c r="H67" s="103">
        <f t="shared" si="13"/>
        <v>14.79</v>
      </c>
      <c r="I67" s="103">
        <f t="shared" si="14"/>
        <v>18886.830000000002</v>
      </c>
      <c r="K67" s="7"/>
    </row>
    <row r="68" spans="1:11" ht="38.25" x14ac:dyDescent="0.2">
      <c r="A68" s="23" t="s">
        <v>146</v>
      </c>
      <c r="B68" s="27">
        <v>104107</v>
      </c>
      <c r="C68" s="23" t="s">
        <v>5</v>
      </c>
      <c r="D68" s="23" t="s">
        <v>471</v>
      </c>
      <c r="E68" s="25" t="s">
        <v>14</v>
      </c>
      <c r="F68" s="97">
        <v>327</v>
      </c>
      <c r="G68" s="103">
        <v>9.8800000000000008</v>
      </c>
      <c r="H68" s="103">
        <f t="shared" si="13"/>
        <v>12.51</v>
      </c>
      <c r="I68" s="103">
        <f t="shared" ref="I68:I70" si="15">TRUNC(F68*H68,2)</f>
        <v>4090.77</v>
      </c>
      <c r="K68" s="7"/>
    </row>
    <row r="69" spans="1:11" ht="38.25" x14ac:dyDescent="0.2">
      <c r="A69" s="23" t="s">
        <v>450</v>
      </c>
      <c r="B69" s="27">
        <v>104106</v>
      </c>
      <c r="C69" s="23" t="s">
        <v>5</v>
      </c>
      <c r="D69" s="23" t="s">
        <v>473</v>
      </c>
      <c r="E69" s="25" t="s">
        <v>14</v>
      </c>
      <c r="F69" s="97">
        <v>373</v>
      </c>
      <c r="G69" s="103">
        <v>9.2899999999999991</v>
      </c>
      <c r="H69" s="103">
        <f t="shared" si="13"/>
        <v>11.76</v>
      </c>
      <c r="I69" s="103">
        <f t="shared" si="15"/>
        <v>4386.4799999999996</v>
      </c>
      <c r="K69" s="7"/>
    </row>
    <row r="70" spans="1:11" ht="26.25" customHeight="1" x14ac:dyDescent="0.2">
      <c r="A70" s="23" t="s">
        <v>451</v>
      </c>
      <c r="B70" s="27">
        <v>92765</v>
      </c>
      <c r="C70" s="23" t="s">
        <v>5</v>
      </c>
      <c r="D70" s="23" t="s">
        <v>478</v>
      </c>
      <c r="E70" s="25" t="s">
        <v>14</v>
      </c>
      <c r="F70" s="97">
        <v>452</v>
      </c>
      <c r="G70" s="103">
        <v>9.39</v>
      </c>
      <c r="H70" s="103">
        <f t="shared" si="13"/>
        <v>11.89</v>
      </c>
      <c r="I70" s="103">
        <f t="shared" si="15"/>
        <v>5374.28</v>
      </c>
      <c r="K70" s="7"/>
    </row>
    <row r="71" spans="1:11" ht="27.75" customHeight="1" x14ac:dyDescent="0.2">
      <c r="A71" s="23" t="s">
        <v>452</v>
      </c>
      <c r="B71" s="28" t="s">
        <v>474</v>
      </c>
      <c r="C71" s="23" t="s">
        <v>3</v>
      </c>
      <c r="D71" s="23" t="s">
        <v>475</v>
      </c>
      <c r="E71" s="25" t="s">
        <v>16</v>
      </c>
      <c r="F71" s="97">
        <v>49</v>
      </c>
      <c r="G71" s="103">
        <v>725.74</v>
      </c>
      <c r="H71" s="103">
        <f t="shared" si="13"/>
        <v>919.44</v>
      </c>
      <c r="I71" s="103">
        <f t="shared" si="14"/>
        <v>45052.56</v>
      </c>
      <c r="K71" s="7"/>
    </row>
    <row r="72" spans="1:11" x14ac:dyDescent="0.2">
      <c r="A72" s="33" t="s">
        <v>32</v>
      </c>
      <c r="B72" s="33"/>
      <c r="C72" s="33"/>
      <c r="D72" s="33" t="s">
        <v>33</v>
      </c>
      <c r="E72" s="106"/>
      <c r="F72" s="111"/>
      <c r="G72" s="101"/>
      <c r="H72" s="114"/>
      <c r="I72" s="102">
        <f>SUM(I73:I77)</f>
        <v>141880.01999999999</v>
      </c>
      <c r="K72" s="7"/>
    </row>
    <row r="73" spans="1:11" ht="66" customHeight="1" x14ac:dyDescent="0.2">
      <c r="A73" s="23" t="s">
        <v>34</v>
      </c>
      <c r="B73" s="28" t="s">
        <v>480</v>
      </c>
      <c r="C73" s="23" t="s">
        <v>3</v>
      </c>
      <c r="D73" s="23" t="s">
        <v>479</v>
      </c>
      <c r="E73" s="25" t="s">
        <v>7</v>
      </c>
      <c r="F73" s="97">
        <v>452</v>
      </c>
      <c r="G73" s="103">
        <v>201.4</v>
      </c>
      <c r="H73" s="103">
        <f t="shared" ref="H73:H77" si="16">TRUNC((1+$I$15)*G73,2)</f>
        <v>255.15</v>
      </c>
      <c r="I73" s="103">
        <f t="shared" ref="I73:I77" si="17">TRUNC(F73*H73,2)</f>
        <v>115327.8</v>
      </c>
      <c r="K73" s="7"/>
    </row>
    <row r="74" spans="1:11" ht="30.75" customHeight="1" x14ac:dyDescent="0.2">
      <c r="A74" s="23" t="s">
        <v>147</v>
      </c>
      <c r="B74" s="27">
        <v>101792</v>
      </c>
      <c r="C74" s="23" t="s">
        <v>5</v>
      </c>
      <c r="D74" s="23" t="s">
        <v>35</v>
      </c>
      <c r="E74" s="25" t="s">
        <v>16</v>
      </c>
      <c r="F74" s="97">
        <v>452</v>
      </c>
      <c r="G74" s="103">
        <v>17</v>
      </c>
      <c r="H74" s="103">
        <f t="shared" si="16"/>
        <v>21.53</v>
      </c>
      <c r="I74" s="103">
        <f t="shared" si="17"/>
        <v>9731.56</v>
      </c>
      <c r="K74" s="7"/>
    </row>
    <row r="75" spans="1:11" ht="25.5" x14ac:dyDescent="0.2">
      <c r="A75" s="23" t="s">
        <v>148</v>
      </c>
      <c r="B75" s="27">
        <v>92768</v>
      </c>
      <c r="C75" s="23" t="s">
        <v>5</v>
      </c>
      <c r="D75" s="23" t="s">
        <v>481</v>
      </c>
      <c r="E75" s="25" t="s">
        <v>14</v>
      </c>
      <c r="F75" s="97">
        <v>874</v>
      </c>
      <c r="G75" s="103">
        <v>12.33</v>
      </c>
      <c r="H75" s="103">
        <f t="shared" si="16"/>
        <v>15.62</v>
      </c>
      <c r="I75" s="103">
        <f t="shared" si="17"/>
        <v>13651.88</v>
      </c>
      <c r="K75" s="7"/>
    </row>
    <row r="76" spans="1:11" ht="25.5" x14ac:dyDescent="0.2">
      <c r="A76" s="23" t="s">
        <v>149</v>
      </c>
      <c r="B76" s="27">
        <v>92769</v>
      </c>
      <c r="C76" s="23" t="s">
        <v>5</v>
      </c>
      <c r="D76" s="23" t="s">
        <v>482</v>
      </c>
      <c r="E76" s="25" t="s">
        <v>14</v>
      </c>
      <c r="F76" s="97">
        <v>193</v>
      </c>
      <c r="G76" s="103">
        <v>11.61</v>
      </c>
      <c r="H76" s="103">
        <f t="shared" si="16"/>
        <v>14.7</v>
      </c>
      <c r="I76" s="103">
        <f t="shared" si="17"/>
        <v>2837.1</v>
      </c>
      <c r="K76" s="7"/>
    </row>
    <row r="77" spans="1:11" ht="25.5" x14ac:dyDescent="0.2">
      <c r="A77" s="23" t="s">
        <v>150</v>
      </c>
      <c r="B77" s="27">
        <v>92770</v>
      </c>
      <c r="C77" s="23" t="s">
        <v>5</v>
      </c>
      <c r="D77" s="23" t="s">
        <v>483</v>
      </c>
      <c r="E77" s="25" t="s">
        <v>14</v>
      </c>
      <c r="F77" s="97">
        <v>24</v>
      </c>
      <c r="G77" s="103">
        <v>10.91</v>
      </c>
      <c r="H77" s="103">
        <f t="shared" si="16"/>
        <v>13.82</v>
      </c>
      <c r="I77" s="103">
        <f t="shared" si="17"/>
        <v>331.68</v>
      </c>
      <c r="K77" s="7"/>
    </row>
    <row r="78" spans="1:11" x14ac:dyDescent="0.2">
      <c r="A78" s="33" t="s">
        <v>441</v>
      </c>
      <c r="B78" s="33"/>
      <c r="C78" s="33"/>
      <c r="D78" s="33" t="s">
        <v>634</v>
      </c>
      <c r="E78" s="106"/>
      <c r="F78" s="98"/>
      <c r="G78" s="101"/>
      <c r="H78" s="114"/>
      <c r="I78" s="102">
        <f>SUM(I79,I82)</f>
        <v>111716.93999999999</v>
      </c>
      <c r="K78" s="7"/>
    </row>
    <row r="79" spans="1:11" x14ac:dyDescent="0.2">
      <c r="A79" s="33" t="s">
        <v>442</v>
      </c>
      <c r="B79" s="33"/>
      <c r="C79" s="33"/>
      <c r="D79" s="33" t="s">
        <v>444</v>
      </c>
      <c r="E79" s="106"/>
      <c r="F79" s="98"/>
      <c r="G79" s="101"/>
      <c r="H79" s="114"/>
      <c r="I79" s="102">
        <f>SUM(I80:I81)</f>
        <v>12086.42</v>
      </c>
      <c r="K79" s="7"/>
    </row>
    <row r="80" spans="1:11" ht="38.25" x14ac:dyDescent="0.2">
      <c r="A80" s="36" t="s">
        <v>442</v>
      </c>
      <c r="B80" s="37" t="s">
        <v>445</v>
      </c>
      <c r="C80" s="21" t="s">
        <v>440</v>
      </c>
      <c r="D80" s="20" t="s">
        <v>484</v>
      </c>
      <c r="E80" s="22" t="s">
        <v>16</v>
      </c>
      <c r="F80" s="99">
        <v>1.5</v>
      </c>
      <c r="G80" s="103">
        <v>2839.68</v>
      </c>
      <c r="H80" s="103">
        <f t="shared" ref="H80:H81" si="18">TRUNC((1+$I$15)*G80,2)</f>
        <v>3597.59</v>
      </c>
      <c r="I80" s="103">
        <f t="shared" ref="I80:I81" si="19">TRUNC(F80*H80,2)</f>
        <v>5396.38</v>
      </c>
      <c r="K80" s="7"/>
    </row>
    <row r="81" spans="1:11" ht="38.25" x14ac:dyDescent="0.2">
      <c r="A81" s="36" t="s">
        <v>443</v>
      </c>
      <c r="B81" s="37" t="s">
        <v>446</v>
      </c>
      <c r="C81" s="21" t="s">
        <v>440</v>
      </c>
      <c r="D81" s="20" t="s">
        <v>485</v>
      </c>
      <c r="E81" s="22" t="s">
        <v>16</v>
      </c>
      <c r="F81" s="99">
        <v>2</v>
      </c>
      <c r="G81" s="103">
        <v>2640.32</v>
      </c>
      <c r="H81" s="103">
        <f t="shared" si="18"/>
        <v>3345.02</v>
      </c>
      <c r="I81" s="103">
        <f t="shared" si="19"/>
        <v>6690.04</v>
      </c>
      <c r="K81" s="7"/>
    </row>
    <row r="82" spans="1:11" x14ac:dyDescent="0.2">
      <c r="A82" s="33" t="s">
        <v>151</v>
      </c>
      <c r="B82" s="33"/>
      <c r="C82" s="33"/>
      <c r="D82" s="33" t="s">
        <v>36</v>
      </c>
      <c r="E82" s="106"/>
      <c r="F82" s="98"/>
      <c r="G82" s="101"/>
      <c r="H82" s="114"/>
      <c r="I82" s="102">
        <f>SUM(I83:I84)</f>
        <v>99630.51999999999</v>
      </c>
      <c r="K82" s="7"/>
    </row>
    <row r="83" spans="1:11" ht="38.25" x14ac:dyDescent="0.2">
      <c r="A83" s="23" t="s">
        <v>615</v>
      </c>
      <c r="B83" s="27">
        <v>103324</v>
      </c>
      <c r="C83" s="23" t="s">
        <v>5</v>
      </c>
      <c r="D83" s="23" t="s">
        <v>486</v>
      </c>
      <c r="E83" s="25" t="s">
        <v>7</v>
      </c>
      <c r="F83" s="97">
        <v>722</v>
      </c>
      <c r="G83" s="103">
        <v>71.8</v>
      </c>
      <c r="H83" s="103">
        <f t="shared" ref="H83:H84" si="20">TRUNC((1+$I$15)*G83,2)</f>
        <v>90.96</v>
      </c>
      <c r="I83" s="103">
        <f t="shared" ref="I83:I84" si="21">TRUNC(F83*H83,2)</f>
        <v>65673.119999999995</v>
      </c>
      <c r="K83" s="7"/>
    </row>
    <row r="84" spans="1:11" ht="38.25" x14ac:dyDescent="0.2">
      <c r="A84" s="23" t="s">
        <v>616</v>
      </c>
      <c r="B84" s="27">
        <v>103326</v>
      </c>
      <c r="C84" s="23" t="s">
        <v>5</v>
      </c>
      <c r="D84" s="23" t="s">
        <v>487</v>
      </c>
      <c r="E84" s="25" t="s">
        <v>7</v>
      </c>
      <c r="F84" s="97">
        <v>310</v>
      </c>
      <c r="G84" s="103">
        <v>86.47</v>
      </c>
      <c r="H84" s="103">
        <f t="shared" si="20"/>
        <v>109.54</v>
      </c>
      <c r="I84" s="103">
        <f t="shared" si="21"/>
        <v>33957.4</v>
      </c>
      <c r="K84" s="7"/>
    </row>
    <row r="85" spans="1:11" x14ac:dyDescent="0.2">
      <c r="A85" s="33" t="s">
        <v>37</v>
      </c>
      <c r="B85" s="33"/>
      <c r="C85" s="33"/>
      <c r="D85" s="33" t="s">
        <v>38</v>
      </c>
      <c r="E85" s="106"/>
      <c r="F85" s="98"/>
      <c r="G85" s="101"/>
      <c r="H85" s="114"/>
      <c r="I85" s="102">
        <f>SUM(I86:I100)</f>
        <v>59486.950000000004</v>
      </c>
      <c r="K85" s="7"/>
    </row>
    <row r="86" spans="1:11" ht="51" x14ac:dyDescent="0.2">
      <c r="A86" s="23" t="s">
        <v>39</v>
      </c>
      <c r="B86" s="28" t="s">
        <v>295</v>
      </c>
      <c r="C86" s="23" t="s">
        <v>3</v>
      </c>
      <c r="D86" s="23" t="s">
        <v>294</v>
      </c>
      <c r="E86" s="25" t="s">
        <v>4</v>
      </c>
      <c r="F86" s="97">
        <v>1</v>
      </c>
      <c r="G86" s="103">
        <v>827.8</v>
      </c>
      <c r="H86" s="103">
        <f t="shared" ref="H86:H101" si="22">TRUNC((1+$I$15)*G86,2)</f>
        <v>1048.73</v>
      </c>
      <c r="I86" s="103">
        <f t="shared" ref="I86:I100" si="23">TRUNC(F86*H86,2)</f>
        <v>1048.73</v>
      </c>
      <c r="K86" s="7"/>
    </row>
    <row r="87" spans="1:11" ht="51" x14ac:dyDescent="0.2">
      <c r="A87" s="23" t="s">
        <v>152</v>
      </c>
      <c r="B87" s="28" t="s">
        <v>297</v>
      </c>
      <c r="C87" s="23" t="s">
        <v>3</v>
      </c>
      <c r="D87" s="23" t="s">
        <v>296</v>
      </c>
      <c r="E87" s="25" t="s">
        <v>4</v>
      </c>
      <c r="F87" s="97">
        <v>5</v>
      </c>
      <c r="G87" s="103">
        <v>886.18</v>
      </c>
      <c r="H87" s="103">
        <f t="shared" si="22"/>
        <v>1122.7</v>
      </c>
      <c r="I87" s="103">
        <f t="shared" si="23"/>
        <v>5613.5</v>
      </c>
      <c r="K87" s="7"/>
    </row>
    <row r="88" spans="1:11" ht="51" x14ac:dyDescent="0.2">
      <c r="A88" s="23" t="s">
        <v>153</v>
      </c>
      <c r="B88" s="28" t="s">
        <v>299</v>
      </c>
      <c r="C88" s="23" t="s">
        <v>3</v>
      </c>
      <c r="D88" s="23" t="s">
        <v>298</v>
      </c>
      <c r="E88" s="25" t="s">
        <v>4</v>
      </c>
      <c r="F88" s="97">
        <v>3</v>
      </c>
      <c r="G88" s="103">
        <v>915.56</v>
      </c>
      <c r="H88" s="103">
        <f t="shared" si="22"/>
        <v>1159.92</v>
      </c>
      <c r="I88" s="103">
        <f t="shared" ref="I88" si="24">TRUNC(F88*H88,2)</f>
        <v>3479.76</v>
      </c>
      <c r="K88" s="7"/>
    </row>
    <row r="89" spans="1:11" ht="51" x14ac:dyDescent="0.2">
      <c r="A89" s="23" t="s">
        <v>154</v>
      </c>
      <c r="B89" s="28" t="s">
        <v>300</v>
      </c>
      <c r="C89" s="23" t="s">
        <v>3</v>
      </c>
      <c r="D89" s="23" t="s">
        <v>488</v>
      </c>
      <c r="E89" s="25" t="s">
        <v>16</v>
      </c>
      <c r="F89" s="97">
        <v>21</v>
      </c>
      <c r="G89" s="103">
        <v>238.91</v>
      </c>
      <c r="H89" s="103">
        <f t="shared" si="22"/>
        <v>302.67</v>
      </c>
      <c r="I89" s="103">
        <f t="shared" ref="I89" si="25">TRUNC(F89*H89,2)</f>
        <v>6356.07</v>
      </c>
      <c r="K89" s="7"/>
    </row>
    <row r="90" spans="1:11" ht="51" x14ac:dyDescent="0.2">
      <c r="A90" s="23" t="s">
        <v>155</v>
      </c>
      <c r="B90" s="28" t="s">
        <v>300</v>
      </c>
      <c r="C90" s="23" t="s">
        <v>3</v>
      </c>
      <c r="D90" s="23" t="s">
        <v>493</v>
      </c>
      <c r="E90" s="25" t="s">
        <v>7</v>
      </c>
      <c r="F90" s="97">
        <v>9</v>
      </c>
      <c r="G90" s="103">
        <v>309.83999999999997</v>
      </c>
      <c r="H90" s="103">
        <f t="shared" si="22"/>
        <v>392.53</v>
      </c>
      <c r="I90" s="103">
        <f t="shared" si="23"/>
        <v>3532.77</v>
      </c>
      <c r="K90" s="7"/>
    </row>
    <row r="91" spans="1:11" ht="51" x14ac:dyDescent="0.2">
      <c r="A91" s="23" t="s">
        <v>156</v>
      </c>
      <c r="B91" s="28" t="s">
        <v>490</v>
      </c>
      <c r="C91" s="23" t="s">
        <v>3</v>
      </c>
      <c r="D91" s="23" t="s">
        <v>489</v>
      </c>
      <c r="E91" s="25" t="s">
        <v>7</v>
      </c>
      <c r="F91" s="97">
        <v>8</v>
      </c>
      <c r="G91" s="103">
        <v>309.83999999999997</v>
      </c>
      <c r="H91" s="103">
        <f t="shared" si="22"/>
        <v>392.53</v>
      </c>
      <c r="I91" s="103">
        <f t="shared" ref="I91:I92" si="26">TRUNC(F91*H91,2)</f>
        <v>3140.24</v>
      </c>
      <c r="K91" s="7"/>
    </row>
    <row r="92" spans="1:11" ht="51" x14ac:dyDescent="0.2">
      <c r="A92" s="23" t="s">
        <v>157</v>
      </c>
      <c r="B92" s="28" t="s">
        <v>491</v>
      </c>
      <c r="C92" s="23" t="s">
        <v>3</v>
      </c>
      <c r="D92" s="23" t="s">
        <v>492</v>
      </c>
      <c r="E92" s="25" t="s">
        <v>7</v>
      </c>
      <c r="F92" s="97">
        <v>5</v>
      </c>
      <c r="G92" s="103">
        <v>309.83999999999997</v>
      </c>
      <c r="H92" s="103">
        <f t="shared" si="22"/>
        <v>392.53</v>
      </c>
      <c r="I92" s="103">
        <f t="shared" si="26"/>
        <v>1962.65</v>
      </c>
      <c r="K92" s="7"/>
    </row>
    <row r="93" spans="1:11" ht="51" x14ac:dyDescent="0.2">
      <c r="A93" s="23" t="s">
        <v>158</v>
      </c>
      <c r="B93" s="28" t="s">
        <v>302</v>
      </c>
      <c r="C93" s="23" t="s">
        <v>3</v>
      </c>
      <c r="D93" s="23" t="s">
        <v>301</v>
      </c>
      <c r="E93" s="31" t="s">
        <v>9</v>
      </c>
      <c r="F93" s="97">
        <v>4</v>
      </c>
      <c r="G93" s="103">
        <v>90.3</v>
      </c>
      <c r="H93" s="103">
        <f t="shared" si="22"/>
        <v>114.4</v>
      </c>
      <c r="I93" s="103">
        <f t="shared" ref="I93" si="27">TRUNC(F93*H93,2)</f>
        <v>457.6</v>
      </c>
      <c r="K93" s="7"/>
    </row>
    <row r="94" spans="1:11" ht="25.5" x14ac:dyDescent="0.2">
      <c r="A94" s="23" t="s">
        <v>159</v>
      </c>
      <c r="B94" s="28">
        <v>38168</v>
      </c>
      <c r="C94" s="23" t="s">
        <v>494</v>
      </c>
      <c r="D94" s="23" t="s">
        <v>303</v>
      </c>
      <c r="E94" s="31" t="s">
        <v>9</v>
      </c>
      <c r="F94" s="97">
        <v>8</v>
      </c>
      <c r="G94" s="103">
        <v>147.99</v>
      </c>
      <c r="H94" s="103">
        <f t="shared" si="22"/>
        <v>187.48</v>
      </c>
      <c r="I94" s="103">
        <f t="shared" ref="I94" si="28">TRUNC(F94*H94,2)</f>
        <v>1499.84</v>
      </c>
      <c r="K94" s="7"/>
    </row>
    <row r="95" spans="1:11" ht="23.25" customHeight="1" x14ac:dyDescent="0.2">
      <c r="A95" s="23" t="s">
        <v>160</v>
      </c>
      <c r="B95" s="28" t="s">
        <v>304</v>
      </c>
      <c r="C95" s="23" t="s">
        <v>3</v>
      </c>
      <c r="D95" s="23" t="s">
        <v>40</v>
      </c>
      <c r="E95" s="25" t="s">
        <v>7</v>
      </c>
      <c r="F95" s="97">
        <v>5</v>
      </c>
      <c r="G95" s="103">
        <v>264.26</v>
      </c>
      <c r="H95" s="103">
        <f t="shared" si="22"/>
        <v>334.79</v>
      </c>
      <c r="I95" s="103">
        <f t="shared" si="23"/>
        <v>1673.95</v>
      </c>
      <c r="K95" s="7"/>
    </row>
    <row r="96" spans="1:11" ht="38.25" x14ac:dyDescent="0.2">
      <c r="A96" s="23" t="s">
        <v>161</v>
      </c>
      <c r="B96" s="28" t="s">
        <v>306</v>
      </c>
      <c r="C96" s="23" t="s">
        <v>3</v>
      </c>
      <c r="D96" s="23" t="s">
        <v>305</v>
      </c>
      <c r="E96" s="31" t="s">
        <v>497</v>
      </c>
      <c r="F96" s="97">
        <v>3</v>
      </c>
      <c r="G96" s="103">
        <v>122.72</v>
      </c>
      <c r="H96" s="103">
        <f t="shared" si="22"/>
        <v>155.47</v>
      </c>
      <c r="I96" s="103">
        <f t="shared" si="23"/>
        <v>466.41</v>
      </c>
      <c r="K96" s="7"/>
    </row>
    <row r="97" spans="1:11" ht="38.25" x14ac:dyDescent="0.2">
      <c r="A97" s="23" t="s">
        <v>162</v>
      </c>
      <c r="B97" s="28" t="s">
        <v>496</v>
      </c>
      <c r="C97" s="23" t="s">
        <v>3</v>
      </c>
      <c r="D97" s="23" t="s">
        <v>495</v>
      </c>
      <c r="E97" s="31" t="s">
        <v>13</v>
      </c>
      <c r="F97" s="97">
        <v>59</v>
      </c>
      <c r="G97" s="103">
        <v>209.85</v>
      </c>
      <c r="H97" s="103">
        <f t="shared" si="22"/>
        <v>265.85000000000002</v>
      </c>
      <c r="I97" s="103">
        <f t="shared" ref="I97" si="29">TRUNC(F97*H97,2)</f>
        <v>15685.15</v>
      </c>
      <c r="K97" s="7"/>
    </row>
    <row r="98" spans="1:11" ht="51" x14ac:dyDescent="0.2">
      <c r="A98" s="23" t="s">
        <v>391</v>
      </c>
      <c r="B98" s="28" t="s">
        <v>499</v>
      </c>
      <c r="C98" s="23" t="s">
        <v>3</v>
      </c>
      <c r="D98" s="23" t="s">
        <v>498</v>
      </c>
      <c r="E98" s="25" t="s">
        <v>13</v>
      </c>
      <c r="F98" s="97">
        <v>3</v>
      </c>
      <c r="G98" s="103">
        <v>669.48</v>
      </c>
      <c r="H98" s="103">
        <f t="shared" si="22"/>
        <v>848.16</v>
      </c>
      <c r="I98" s="103">
        <f t="shared" si="23"/>
        <v>2544.48</v>
      </c>
      <c r="K98" s="7"/>
    </row>
    <row r="99" spans="1:11" ht="51" x14ac:dyDescent="0.2">
      <c r="A99" s="23" t="s">
        <v>392</v>
      </c>
      <c r="B99" s="28" t="s">
        <v>420</v>
      </c>
      <c r="C99" s="23" t="s">
        <v>3</v>
      </c>
      <c r="D99" s="23" t="s">
        <v>500</v>
      </c>
      <c r="E99" s="25" t="s">
        <v>13</v>
      </c>
      <c r="F99" s="97">
        <v>9.6</v>
      </c>
      <c r="G99" s="103">
        <v>633.13</v>
      </c>
      <c r="H99" s="103">
        <f t="shared" si="22"/>
        <v>802.11</v>
      </c>
      <c r="I99" s="103">
        <f t="shared" si="23"/>
        <v>7700.25</v>
      </c>
      <c r="K99" s="7"/>
    </row>
    <row r="100" spans="1:11" ht="25.5" x14ac:dyDescent="0.2">
      <c r="A100" s="23" t="s">
        <v>501</v>
      </c>
      <c r="B100" s="28" t="s">
        <v>307</v>
      </c>
      <c r="C100" s="23" t="s">
        <v>3</v>
      </c>
      <c r="D100" s="23" t="s">
        <v>421</v>
      </c>
      <c r="E100" s="25" t="s">
        <v>7</v>
      </c>
      <c r="F100" s="97">
        <v>5.99</v>
      </c>
      <c r="G100" s="103">
        <v>570</v>
      </c>
      <c r="H100" s="103">
        <f t="shared" si="22"/>
        <v>722.13</v>
      </c>
      <c r="I100" s="103">
        <f t="shared" si="23"/>
        <v>4325.55</v>
      </c>
      <c r="K100" s="7"/>
    </row>
    <row r="101" spans="1:11" ht="51" x14ac:dyDescent="0.2">
      <c r="A101" s="23" t="s">
        <v>617</v>
      </c>
      <c r="B101" s="28" t="s">
        <v>503</v>
      </c>
      <c r="C101" s="23" t="s">
        <v>3</v>
      </c>
      <c r="D101" s="23" t="s">
        <v>502</v>
      </c>
      <c r="E101" s="25" t="s">
        <v>7</v>
      </c>
      <c r="F101" s="97">
        <v>1.68</v>
      </c>
      <c r="G101" s="103">
        <v>355.44</v>
      </c>
      <c r="H101" s="103">
        <f t="shared" si="22"/>
        <v>450.3</v>
      </c>
      <c r="I101" s="103">
        <f t="shared" ref="I101" si="30">TRUNC(F101*H101,2)</f>
        <v>756.5</v>
      </c>
      <c r="K101" s="7"/>
    </row>
    <row r="102" spans="1:11" x14ac:dyDescent="0.2">
      <c r="A102" s="33" t="s">
        <v>42</v>
      </c>
      <c r="B102" s="33"/>
      <c r="C102" s="33"/>
      <c r="D102" s="33" t="s">
        <v>43</v>
      </c>
      <c r="E102" s="106"/>
      <c r="F102" s="98"/>
      <c r="G102" s="101"/>
      <c r="H102" s="114"/>
      <c r="I102" s="102">
        <f>SUM(I103:I107)</f>
        <v>50053.14</v>
      </c>
      <c r="K102" s="7"/>
    </row>
    <row r="103" spans="1:11" ht="18.75" customHeight="1" x14ac:dyDescent="0.2">
      <c r="A103" s="23" t="s">
        <v>44</v>
      </c>
      <c r="B103" s="28" t="s">
        <v>281</v>
      </c>
      <c r="C103" s="23" t="s">
        <v>3</v>
      </c>
      <c r="D103" s="23" t="s">
        <v>45</v>
      </c>
      <c r="E103" s="25" t="s">
        <v>7</v>
      </c>
      <c r="F103" s="97">
        <v>165</v>
      </c>
      <c r="G103" s="103">
        <v>80.709999999999994</v>
      </c>
      <c r="H103" s="103">
        <f t="shared" ref="H103:H107" si="31">TRUNC((1+$I$15)*G103,2)</f>
        <v>102.25</v>
      </c>
      <c r="I103" s="103">
        <f t="shared" ref="I103:I107" si="32">TRUNC(F103*H103,2)</f>
        <v>16871.25</v>
      </c>
      <c r="K103" s="7"/>
    </row>
    <row r="104" spans="1:11" ht="39.75" customHeight="1" x14ac:dyDescent="0.2">
      <c r="A104" s="23" t="s">
        <v>163</v>
      </c>
      <c r="B104" s="28" t="s">
        <v>505</v>
      </c>
      <c r="C104" s="23" t="s">
        <v>3</v>
      </c>
      <c r="D104" s="23" t="s">
        <v>504</v>
      </c>
      <c r="E104" s="25" t="s">
        <v>7</v>
      </c>
      <c r="F104" s="97">
        <v>165</v>
      </c>
      <c r="G104" s="103">
        <v>94.86</v>
      </c>
      <c r="H104" s="103">
        <f t="shared" si="31"/>
        <v>120.17</v>
      </c>
      <c r="I104" s="103">
        <f t="shared" si="32"/>
        <v>19828.05</v>
      </c>
      <c r="K104" s="7"/>
    </row>
    <row r="105" spans="1:11" ht="25.5" x14ac:dyDescent="0.2">
      <c r="A105" s="23" t="s">
        <v>164</v>
      </c>
      <c r="B105" s="28" t="s">
        <v>282</v>
      </c>
      <c r="C105" s="23" t="s">
        <v>3</v>
      </c>
      <c r="D105" s="23" t="s">
        <v>46</v>
      </c>
      <c r="E105" s="25" t="s">
        <v>13</v>
      </c>
      <c r="F105" s="97">
        <v>64</v>
      </c>
      <c r="G105" s="103">
        <v>58.74</v>
      </c>
      <c r="H105" s="103">
        <f t="shared" si="31"/>
        <v>74.41</v>
      </c>
      <c r="I105" s="103">
        <f t="shared" si="32"/>
        <v>4762.24</v>
      </c>
      <c r="K105" s="7"/>
    </row>
    <row r="106" spans="1:11" ht="38.25" x14ac:dyDescent="0.2">
      <c r="A106" s="23" t="s">
        <v>165</v>
      </c>
      <c r="B106" s="28" t="s">
        <v>284</v>
      </c>
      <c r="C106" s="23" t="s">
        <v>3</v>
      </c>
      <c r="D106" s="23" t="s">
        <v>283</v>
      </c>
      <c r="E106" s="25" t="s">
        <v>13</v>
      </c>
      <c r="F106" s="97">
        <v>70</v>
      </c>
      <c r="G106" s="103">
        <v>60.45</v>
      </c>
      <c r="H106" s="103">
        <f t="shared" si="31"/>
        <v>76.58</v>
      </c>
      <c r="I106" s="103">
        <f t="shared" si="32"/>
        <v>5360.6</v>
      </c>
      <c r="K106" s="7"/>
    </row>
    <row r="107" spans="1:11" ht="30" customHeight="1" x14ac:dyDescent="0.2">
      <c r="A107" s="23" t="s">
        <v>166</v>
      </c>
      <c r="B107" s="28" t="s">
        <v>286</v>
      </c>
      <c r="C107" s="23" t="s">
        <v>3</v>
      </c>
      <c r="D107" s="23" t="s">
        <v>285</v>
      </c>
      <c r="E107" s="25" t="s">
        <v>13</v>
      </c>
      <c r="F107" s="97">
        <v>25</v>
      </c>
      <c r="G107" s="103">
        <v>102.02</v>
      </c>
      <c r="H107" s="103">
        <f t="shared" si="31"/>
        <v>129.24</v>
      </c>
      <c r="I107" s="103">
        <f t="shared" si="32"/>
        <v>3231</v>
      </c>
      <c r="K107" s="7"/>
    </row>
    <row r="108" spans="1:11" x14ac:dyDescent="0.2">
      <c r="A108" s="33" t="s">
        <v>47</v>
      </c>
      <c r="B108" s="33"/>
      <c r="C108" s="33"/>
      <c r="D108" s="33" t="s">
        <v>48</v>
      </c>
      <c r="E108" s="106"/>
      <c r="F108" s="111"/>
      <c r="G108" s="101"/>
      <c r="H108" s="114"/>
      <c r="I108" s="102">
        <f>SUM(I109:I110)</f>
        <v>5867.82</v>
      </c>
      <c r="K108" s="7"/>
    </row>
    <row r="109" spans="1:11" ht="25.5" x14ac:dyDescent="0.2">
      <c r="A109" s="23" t="s">
        <v>49</v>
      </c>
      <c r="B109" s="28">
        <v>98557</v>
      </c>
      <c r="C109" s="23" t="s">
        <v>5</v>
      </c>
      <c r="D109" s="23" t="s">
        <v>50</v>
      </c>
      <c r="E109" s="25" t="s">
        <v>7</v>
      </c>
      <c r="F109" s="97">
        <v>70</v>
      </c>
      <c r="G109" s="103">
        <v>39.380000000000003</v>
      </c>
      <c r="H109" s="103">
        <f t="shared" ref="H109:H110" si="33">TRUNC((1+$I$15)*G109,2)</f>
        <v>49.89</v>
      </c>
      <c r="I109" s="103">
        <f t="shared" ref="I109:I110" si="34">TRUNC(F109*H109,2)</f>
        <v>3492.3</v>
      </c>
      <c r="K109" s="7"/>
    </row>
    <row r="110" spans="1:11" ht="25.5" x14ac:dyDescent="0.2">
      <c r="A110" s="23" t="s">
        <v>271</v>
      </c>
      <c r="B110" s="27">
        <v>98562</v>
      </c>
      <c r="C110" s="23" t="s">
        <v>5</v>
      </c>
      <c r="D110" s="23" t="s">
        <v>287</v>
      </c>
      <c r="E110" s="25" t="s">
        <v>7</v>
      </c>
      <c r="F110" s="97">
        <v>42</v>
      </c>
      <c r="G110" s="103">
        <v>44.65</v>
      </c>
      <c r="H110" s="103">
        <f t="shared" si="33"/>
        <v>56.56</v>
      </c>
      <c r="I110" s="103">
        <f t="shared" si="34"/>
        <v>2375.52</v>
      </c>
      <c r="K110" s="7"/>
    </row>
    <row r="111" spans="1:11" x14ac:dyDescent="0.2">
      <c r="A111" s="33" t="s">
        <v>51</v>
      </c>
      <c r="B111" s="33"/>
      <c r="C111" s="33"/>
      <c r="D111" s="33" t="s">
        <v>52</v>
      </c>
      <c r="E111" s="106"/>
      <c r="F111" s="111"/>
      <c r="G111" s="101"/>
      <c r="H111" s="114"/>
      <c r="I111" s="102">
        <f>SUM(I112:I116)</f>
        <v>228292.1</v>
      </c>
      <c r="K111" s="7"/>
    </row>
    <row r="112" spans="1:11" ht="40.5" customHeight="1" x14ac:dyDescent="0.2">
      <c r="A112" s="23" t="s">
        <v>53</v>
      </c>
      <c r="B112" s="27">
        <v>87905</v>
      </c>
      <c r="C112" s="23" t="s">
        <v>5</v>
      </c>
      <c r="D112" s="23" t="s">
        <v>54</v>
      </c>
      <c r="E112" s="25" t="s">
        <v>7</v>
      </c>
      <c r="F112" s="97">
        <v>2270</v>
      </c>
      <c r="G112" s="103">
        <v>7.2210000000000001</v>
      </c>
      <c r="H112" s="103">
        <f t="shared" ref="H112:H116" si="35">TRUNC((1+$I$15)*G112,2)</f>
        <v>9.14</v>
      </c>
      <c r="I112" s="103">
        <f t="shared" ref="I112:I116" si="36">TRUNC(F112*H112,2)</f>
        <v>20747.8</v>
      </c>
      <c r="K112" s="7"/>
    </row>
    <row r="113" spans="1:11" ht="25.5" x14ac:dyDescent="0.2">
      <c r="A113" s="23" t="s">
        <v>167</v>
      </c>
      <c r="B113" s="28" t="s">
        <v>308</v>
      </c>
      <c r="C113" s="23" t="s">
        <v>3</v>
      </c>
      <c r="D113" s="23" t="s">
        <v>55</v>
      </c>
      <c r="E113" s="25" t="s">
        <v>7</v>
      </c>
      <c r="F113" s="97">
        <v>2122</v>
      </c>
      <c r="G113" s="103">
        <v>32.200000000000003</v>
      </c>
      <c r="H113" s="103">
        <f t="shared" si="35"/>
        <v>40.79</v>
      </c>
      <c r="I113" s="103">
        <f t="shared" si="36"/>
        <v>86556.38</v>
      </c>
      <c r="K113" s="7"/>
    </row>
    <row r="114" spans="1:11" ht="64.5" customHeight="1" x14ac:dyDescent="0.2">
      <c r="A114" s="23" t="s">
        <v>168</v>
      </c>
      <c r="B114" s="27">
        <v>87535</v>
      </c>
      <c r="C114" s="23" t="s">
        <v>5</v>
      </c>
      <c r="D114" s="23" t="s">
        <v>56</v>
      </c>
      <c r="E114" s="25" t="s">
        <v>7</v>
      </c>
      <c r="F114" s="97">
        <v>2270</v>
      </c>
      <c r="G114" s="103">
        <v>31.23</v>
      </c>
      <c r="H114" s="103">
        <f t="shared" si="35"/>
        <v>39.56</v>
      </c>
      <c r="I114" s="103">
        <f t="shared" si="36"/>
        <v>89801.2</v>
      </c>
      <c r="K114" s="7"/>
    </row>
    <row r="115" spans="1:11" ht="51" x14ac:dyDescent="0.2">
      <c r="A115" s="23" t="s">
        <v>169</v>
      </c>
      <c r="B115" s="28" t="s">
        <v>57</v>
      </c>
      <c r="C115" s="23" t="s">
        <v>3</v>
      </c>
      <c r="D115" s="23" t="s">
        <v>58</v>
      </c>
      <c r="E115" s="25" t="s">
        <v>7</v>
      </c>
      <c r="F115" s="97">
        <v>74</v>
      </c>
      <c r="G115" s="103">
        <v>70.33</v>
      </c>
      <c r="H115" s="103">
        <f t="shared" si="35"/>
        <v>89.1</v>
      </c>
      <c r="I115" s="103">
        <f t="shared" si="36"/>
        <v>6593.4</v>
      </c>
      <c r="K115" s="7"/>
    </row>
    <row r="116" spans="1:11" x14ac:dyDescent="0.2">
      <c r="A116" s="23" t="s">
        <v>170</v>
      </c>
      <c r="B116" s="27">
        <v>96113</v>
      </c>
      <c r="C116" s="23" t="s">
        <v>5</v>
      </c>
      <c r="D116" s="23" t="s">
        <v>309</v>
      </c>
      <c r="E116" s="25" t="s">
        <v>7</v>
      </c>
      <c r="F116" s="97">
        <v>452</v>
      </c>
      <c r="G116" s="103">
        <v>42.95</v>
      </c>
      <c r="H116" s="103">
        <f t="shared" si="35"/>
        <v>54.41</v>
      </c>
      <c r="I116" s="103">
        <f t="shared" si="36"/>
        <v>24593.32</v>
      </c>
      <c r="K116" s="7"/>
    </row>
    <row r="117" spans="1:11" x14ac:dyDescent="0.2">
      <c r="A117" s="33" t="s">
        <v>59</v>
      </c>
      <c r="B117" s="33"/>
      <c r="C117" s="33"/>
      <c r="D117" s="33" t="s">
        <v>60</v>
      </c>
      <c r="E117" s="106"/>
      <c r="F117" s="111"/>
      <c r="G117" s="101"/>
      <c r="H117" s="114"/>
      <c r="I117" s="102">
        <f>SUM(I118,I125)</f>
        <v>118399.76999999999</v>
      </c>
      <c r="K117" s="7"/>
    </row>
    <row r="118" spans="1:11" x14ac:dyDescent="0.2">
      <c r="A118" s="33" t="s">
        <v>61</v>
      </c>
      <c r="B118" s="33"/>
      <c r="C118" s="33"/>
      <c r="D118" s="33" t="s">
        <v>62</v>
      </c>
      <c r="E118" s="106"/>
      <c r="F118" s="111"/>
      <c r="G118" s="101"/>
      <c r="H118" s="114"/>
      <c r="I118" s="102">
        <f>SUM(I119:I124)</f>
        <v>104342.23</v>
      </c>
      <c r="K118" s="7"/>
    </row>
    <row r="119" spans="1:11" ht="25.5" x14ac:dyDescent="0.2">
      <c r="A119" s="23" t="s">
        <v>618</v>
      </c>
      <c r="B119" s="28" t="s">
        <v>311</v>
      </c>
      <c r="C119" s="23" t="s">
        <v>3</v>
      </c>
      <c r="D119" s="23" t="s">
        <v>310</v>
      </c>
      <c r="E119" s="25" t="s">
        <v>16</v>
      </c>
      <c r="F119" s="97">
        <v>397</v>
      </c>
      <c r="G119" s="103">
        <v>39.89</v>
      </c>
      <c r="H119" s="103">
        <f t="shared" ref="H119:H124" si="37">TRUNC((1+$I$15)*G119,2)</f>
        <v>50.53</v>
      </c>
      <c r="I119" s="103">
        <f t="shared" ref="I119:I124" si="38">TRUNC(F119*H119,2)</f>
        <v>20060.41</v>
      </c>
      <c r="K119" s="7"/>
    </row>
    <row r="120" spans="1:11" ht="54" customHeight="1" x14ac:dyDescent="0.2">
      <c r="A120" s="23" t="s">
        <v>171</v>
      </c>
      <c r="B120" s="28" t="s">
        <v>507</v>
      </c>
      <c r="C120" s="23" t="s">
        <v>3</v>
      </c>
      <c r="D120" s="23" t="s">
        <v>506</v>
      </c>
      <c r="E120" s="25" t="s">
        <v>7</v>
      </c>
      <c r="F120" s="97">
        <v>397</v>
      </c>
      <c r="G120" s="103">
        <v>128.94999999999999</v>
      </c>
      <c r="H120" s="103">
        <f t="shared" si="37"/>
        <v>163.36000000000001</v>
      </c>
      <c r="I120" s="103">
        <f t="shared" si="38"/>
        <v>64853.919999999998</v>
      </c>
      <c r="K120" s="7"/>
    </row>
    <row r="121" spans="1:11" ht="25.5" x14ac:dyDescent="0.2">
      <c r="A121" s="23" t="s">
        <v>172</v>
      </c>
      <c r="B121" s="27">
        <v>88650</v>
      </c>
      <c r="C121" s="23" t="s">
        <v>5</v>
      </c>
      <c r="D121" s="23" t="s">
        <v>63</v>
      </c>
      <c r="E121" s="25" t="s">
        <v>13</v>
      </c>
      <c r="F121" s="97">
        <v>560</v>
      </c>
      <c r="G121" s="103">
        <v>15.41</v>
      </c>
      <c r="H121" s="103">
        <f t="shared" si="37"/>
        <v>19.52</v>
      </c>
      <c r="I121" s="103">
        <f t="shared" si="38"/>
        <v>10931.2</v>
      </c>
      <c r="K121" s="7"/>
    </row>
    <row r="122" spans="1:11" ht="25.5" x14ac:dyDescent="0.2">
      <c r="A122" s="23" t="s">
        <v>173</v>
      </c>
      <c r="B122" s="28" t="s">
        <v>313</v>
      </c>
      <c r="C122" s="23" t="s">
        <v>3</v>
      </c>
      <c r="D122" s="23" t="s">
        <v>312</v>
      </c>
      <c r="E122" s="25" t="s">
        <v>7</v>
      </c>
      <c r="F122" s="97">
        <v>5</v>
      </c>
      <c r="G122" s="103">
        <v>295.29000000000002</v>
      </c>
      <c r="H122" s="103">
        <f t="shared" si="37"/>
        <v>374.1</v>
      </c>
      <c r="I122" s="103">
        <f t="shared" si="38"/>
        <v>1870.5</v>
      </c>
      <c r="K122" s="7"/>
    </row>
    <row r="123" spans="1:11" ht="38.25" x14ac:dyDescent="0.2">
      <c r="A123" s="23" t="s">
        <v>174</v>
      </c>
      <c r="B123" s="28" t="s">
        <v>422</v>
      </c>
      <c r="C123" s="23" t="s">
        <v>3</v>
      </c>
      <c r="D123" s="23" t="s">
        <v>64</v>
      </c>
      <c r="E123" s="25" t="s">
        <v>7</v>
      </c>
      <c r="F123" s="97">
        <v>10</v>
      </c>
      <c r="G123" s="103">
        <v>262.24</v>
      </c>
      <c r="H123" s="103">
        <f t="shared" si="37"/>
        <v>332.23</v>
      </c>
      <c r="I123" s="103">
        <f t="shared" si="38"/>
        <v>3322.3</v>
      </c>
      <c r="K123" s="7"/>
    </row>
    <row r="124" spans="1:11" ht="38.25" x14ac:dyDescent="0.2">
      <c r="A124" s="23" t="s">
        <v>175</v>
      </c>
      <c r="B124" s="28" t="s">
        <v>423</v>
      </c>
      <c r="C124" s="23" t="s">
        <v>3</v>
      </c>
      <c r="D124" s="23" t="s">
        <v>65</v>
      </c>
      <c r="E124" s="25" t="s">
        <v>7</v>
      </c>
      <c r="F124" s="97">
        <v>10</v>
      </c>
      <c r="G124" s="103">
        <v>260.79000000000002</v>
      </c>
      <c r="H124" s="103">
        <f t="shared" si="37"/>
        <v>330.39</v>
      </c>
      <c r="I124" s="103">
        <f t="shared" si="38"/>
        <v>3303.9</v>
      </c>
      <c r="K124" s="7"/>
    </row>
    <row r="125" spans="1:11" x14ac:dyDescent="0.2">
      <c r="A125" s="33" t="s">
        <v>66</v>
      </c>
      <c r="B125" s="33"/>
      <c r="C125" s="33"/>
      <c r="D125" s="33" t="s">
        <v>67</v>
      </c>
      <c r="E125" s="106"/>
      <c r="F125" s="111"/>
      <c r="G125" s="101"/>
      <c r="H125" s="114"/>
      <c r="I125" s="102">
        <f>SUM(I126:I129)</f>
        <v>14057.54</v>
      </c>
      <c r="K125" s="7"/>
    </row>
    <row r="126" spans="1:11" ht="25.5" x14ac:dyDescent="0.2">
      <c r="A126" s="23" t="s">
        <v>68</v>
      </c>
      <c r="B126" s="28" t="s">
        <v>424</v>
      </c>
      <c r="C126" s="23" t="s">
        <v>3</v>
      </c>
      <c r="D126" s="23" t="s">
        <v>69</v>
      </c>
      <c r="E126" s="25" t="s">
        <v>7</v>
      </c>
      <c r="F126" s="97">
        <v>126</v>
      </c>
      <c r="G126" s="103">
        <v>56.5</v>
      </c>
      <c r="H126" s="103">
        <f t="shared" ref="H126:H129" si="39">TRUNC((1+$I$15)*G126,2)</f>
        <v>71.569999999999993</v>
      </c>
      <c r="I126" s="103">
        <f t="shared" ref="I126:I129" si="40">TRUNC(F126*H126,2)</f>
        <v>9017.82</v>
      </c>
      <c r="K126" s="7"/>
    </row>
    <row r="127" spans="1:11" ht="38.25" x14ac:dyDescent="0.2">
      <c r="A127" s="23" t="s">
        <v>176</v>
      </c>
      <c r="B127" s="27">
        <v>94991</v>
      </c>
      <c r="C127" s="23" t="s">
        <v>5</v>
      </c>
      <c r="D127" s="23" t="s">
        <v>508</v>
      </c>
      <c r="E127" s="31" t="s">
        <v>16</v>
      </c>
      <c r="F127" s="97">
        <v>3</v>
      </c>
      <c r="G127" s="103">
        <v>788.1</v>
      </c>
      <c r="H127" s="103">
        <f t="shared" si="39"/>
        <v>998.44</v>
      </c>
      <c r="I127" s="103">
        <f t="shared" si="40"/>
        <v>2995.32</v>
      </c>
      <c r="K127" s="7"/>
    </row>
    <row r="128" spans="1:11" ht="55.5" customHeight="1" x14ac:dyDescent="0.2">
      <c r="A128" s="23" t="s">
        <v>619</v>
      </c>
      <c r="B128" s="28" t="s">
        <v>70</v>
      </c>
      <c r="C128" s="23" t="s">
        <v>3</v>
      </c>
      <c r="D128" s="23" t="s">
        <v>71</v>
      </c>
      <c r="E128" s="25" t="s">
        <v>7</v>
      </c>
      <c r="F128" s="97">
        <v>8</v>
      </c>
      <c r="G128" s="103">
        <v>101.17</v>
      </c>
      <c r="H128" s="103">
        <f t="shared" si="39"/>
        <v>128.16999999999999</v>
      </c>
      <c r="I128" s="103">
        <f t="shared" si="40"/>
        <v>1025.3599999999999</v>
      </c>
      <c r="K128" s="7"/>
    </row>
    <row r="129" spans="1:11" ht="51" x14ac:dyDescent="0.2">
      <c r="A129" s="23" t="s">
        <v>177</v>
      </c>
      <c r="B129" s="28" t="s">
        <v>72</v>
      </c>
      <c r="C129" s="23" t="s">
        <v>3</v>
      </c>
      <c r="D129" s="23" t="s">
        <v>73</v>
      </c>
      <c r="E129" s="25" t="s">
        <v>7</v>
      </c>
      <c r="F129" s="97">
        <v>8</v>
      </c>
      <c r="G129" s="103">
        <v>100.55</v>
      </c>
      <c r="H129" s="103">
        <f t="shared" si="39"/>
        <v>127.38</v>
      </c>
      <c r="I129" s="103">
        <f t="shared" si="40"/>
        <v>1019.04</v>
      </c>
      <c r="K129" s="7"/>
    </row>
    <row r="130" spans="1:11" x14ac:dyDescent="0.2">
      <c r="A130" s="33" t="s">
        <v>74</v>
      </c>
      <c r="B130" s="33"/>
      <c r="C130" s="33"/>
      <c r="D130" s="33" t="s">
        <v>75</v>
      </c>
      <c r="E130" s="106"/>
      <c r="F130" s="111"/>
      <c r="G130" s="101"/>
      <c r="H130" s="114"/>
      <c r="I130" s="102">
        <f>SUM(I131:I133)</f>
        <v>61172.4</v>
      </c>
      <c r="K130" s="7"/>
    </row>
    <row r="131" spans="1:11" ht="25.5" x14ac:dyDescent="0.2">
      <c r="A131" s="23" t="s">
        <v>76</v>
      </c>
      <c r="B131" s="28" t="s">
        <v>315</v>
      </c>
      <c r="C131" s="23" t="s">
        <v>3</v>
      </c>
      <c r="D131" s="23" t="s">
        <v>314</v>
      </c>
      <c r="E131" s="25" t="s">
        <v>7</v>
      </c>
      <c r="F131" s="97">
        <v>2200</v>
      </c>
      <c r="G131" s="103">
        <v>6.29</v>
      </c>
      <c r="H131" s="103">
        <f t="shared" ref="H131:H133" si="41">TRUNC((1+$I$15)*G131,2)</f>
        <v>7.96</v>
      </c>
      <c r="I131" s="103">
        <f t="shared" ref="I131:I133" si="42">TRUNC(F131*H131,2)</f>
        <v>17512</v>
      </c>
      <c r="K131" s="7"/>
    </row>
    <row r="132" spans="1:11" ht="25.5" x14ac:dyDescent="0.2">
      <c r="A132" s="23" t="s">
        <v>178</v>
      </c>
      <c r="B132" s="28" t="s">
        <v>317</v>
      </c>
      <c r="C132" s="23" t="s">
        <v>3</v>
      </c>
      <c r="D132" s="23" t="s">
        <v>316</v>
      </c>
      <c r="E132" s="25" t="s">
        <v>7</v>
      </c>
      <c r="F132" s="97">
        <v>2200</v>
      </c>
      <c r="G132" s="103">
        <v>14.18</v>
      </c>
      <c r="H132" s="103">
        <f t="shared" si="41"/>
        <v>17.96</v>
      </c>
      <c r="I132" s="103">
        <f t="shared" si="42"/>
        <v>39512</v>
      </c>
      <c r="K132" s="7"/>
    </row>
    <row r="133" spans="1:11" ht="38.25" x14ac:dyDescent="0.2">
      <c r="A133" s="23" t="s">
        <v>179</v>
      </c>
      <c r="B133" s="28" t="s">
        <v>318</v>
      </c>
      <c r="C133" s="23" t="s">
        <v>3</v>
      </c>
      <c r="D133" s="23" t="s">
        <v>77</v>
      </c>
      <c r="E133" s="25" t="s">
        <v>7</v>
      </c>
      <c r="F133" s="97">
        <v>120</v>
      </c>
      <c r="G133" s="103">
        <v>27.29</v>
      </c>
      <c r="H133" s="103">
        <f t="shared" si="41"/>
        <v>34.57</v>
      </c>
      <c r="I133" s="103">
        <f t="shared" si="42"/>
        <v>4148.3999999999996</v>
      </c>
      <c r="K133" s="7"/>
    </row>
    <row r="134" spans="1:11" x14ac:dyDescent="0.2">
      <c r="A134" s="33">
        <v>11</v>
      </c>
      <c r="B134" s="33"/>
      <c r="C134" s="33"/>
      <c r="D134" s="33" t="s">
        <v>635</v>
      </c>
      <c r="E134" s="106"/>
      <c r="F134" s="111"/>
      <c r="G134" s="101"/>
      <c r="H134" s="114"/>
      <c r="I134" s="102">
        <f>SUM(I135:I176)</f>
        <v>13941.21</v>
      </c>
      <c r="K134" s="7"/>
    </row>
    <row r="135" spans="1:11" ht="25.5" x14ac:dyDescent="0.2">
      <c r="A135" s="23" t="s">
        <v>638</v>
      </c>
      <c r="B135" s="27">
        <v>89355</v>
      </c>
      <c r="C135" s="23" t="s">
        <v>5</v>
      </c>
      <c r="D135" s="23" t="s">
        <v>531</v>
      </c>
      <c r="E135" s="25" t="s">
        <v>13</v>
      </c>
      <c r="F135" s="97">
        <v>50</v>
      </c>
      <c r="G135" s="103">
        <v>18.170000000000002</v>
      </c>
      <c r="H135" s="103">
        <f t="shared" ref="H135:H176" si="43">TRUNC((1+$I$15)*G135,2)</f>
        <v>23.01</v>
      </c>
      <c r="I135" s="103">
        <f t="shared" ref="I135:I176" si="44">TRUNC(F135*H135,2)</f>
        <v>1150.5</v>
      </c>
      <c r="K135" s="7"/>
    </row>
    <row r="136" spans="1:11" ht="25.5" x14ac:dyDescent="0.2">
      <c r="A136" s="23" t="s">
        <v>639</v>
      </c>
      <c r="B136" s="27">
        <v>89356</v>
      </c>
      <c r="C136" s="23" t="s">
        <v>5</v>
      </c>
      <c r="D136" s="23" t="s">
        <v>532</v>
      </c>
      <c r="E136" s="25" t="s">
        <v>13</v>
      </c>
      <c r="F136" s="97">
        <v>32</v>
      </c>
      <c r="G136" s="103">
        <v>20.94</v>
      </c>
      <c r="H136" s="103">
        <f t="shared" si="43"/>
        <v>26.52</v>
      </c>
      <c r="I136" s="103">
        <f t="shared" si="44"/>
        <v>848.64</v>
      </c>
      <c r="K136" s="7"/>
    </row>
    <row r="137" spans="1:11" ht="25.5" x14ac:dyDescent="0.2">
      <c r="A137" s="23" t="s">
        <v>640</v>
      </c>
      <c r="B137" s="27">
        <v>89357</v>
      </c>
      <c r="C137" s="23" t="s">
        <v>5</v>
      </c>
      <c r="D137" s="23" t="s">
        <v>533</v>
      </c>
      <c r="E137" s="25" t="s">
        <v>13</v>
      </c>
      <c r="F137" s="97">
        <v>50</v>
      </c>
      <c r="G137" s="103">
        <v>29.23</v>
      </c>
      <c r="H137" s="103">
        <f t="shared" si="43"/>
        <v>37.03</v>
      </c>
      <c r="I137" s="103">
        <f t="shared" si="44"/>
        <v>1851.5</v>
      </c>
      <c r="K137" s="7"/>
    </row>
    <row r="138" spans="1:11" ht="25.5" x14ac:dyDescent="0.2">
      <c r="A138" s="23" t="s">
        <v>641</v>
      </c>
      <c r="B138" s="27">
        <v>89449</v>
      </c>
      <c r="C138" s="23" t="s">
        <v>5</v>
      </c>
      <c r="D138" s="23" t="s">
        <v>534</v>
      </c>
      <c r="E138" s="25" t="s">
        <v>13</v>
      </c>
      <c r="F138" s="97">
        <v>16</v>
      </c>
      <c r="G138" s="103">
        <v>17.89</v>
      </c>
      <c r="H138" s="103">
        <f t="shared" si="43"/>
        <v>22.66</v>
      </c>
      <c r="I138" s="103">
        <f t="shared" si="44"/>
        <v>362.56</v>
      </c>
      <c r="K138" s="7"/>
    </row>
    <row r="139" spans="1:11" ht="51" x14ac:dyDescent="0.2">
      <c r="A139" s="23" t="s">
        <v>642</v>
      </c>
      <c r="B139" s="27">
        <v>94704</v>
      </c>
      <c r="C139" s="23" t="s">
        <v>5</v>
      </c>
      <c r="D139" s="23" t="s">
        <v>530</v>
      </c>
      <c r="E139" s="25" t="s">
        <v>9</v>
      </c>
      <c r="F139" s="97">
        <v>4</v>
      </c>
      <c r="G139" s="103">
        <v>26.29</v>
      </c>
      <c r="H139" s="103">
        <f t="shared" si="43"/>
        <v>33.299999999999997</v>
      </c>
      <c r="I139" s="103">
        <f t="shared" si="44"/>
        <v>133.19999999999999</v>
      </c>
      <c r="K139" s="7"/>
    </row>
    <row r="140" spans="1:11" ht="51" x14ac:dyDescent="0.2">
      <c r="A140" s="23" t="s">
        <v>643</v>
      </c>
      <c r="B140" s="27">
        <v>94706</v>
      </c>
      <c r="C140" s="23" t="s">
        <v>5</v>
      </c>
      <c r="D140" s="23" t="s">
        <v>535</v>
      </c>
      <c r="E140" s="25" t="s">
        <v>9</v>
      </c>
      <c r="F140" s="97">
        <v>2</v>
      </c>
      <c r="G140" s="103">
        <v>41.67</v>
      </c>
      <c r="H140" s="103">
        <f t="shared" si="43"/>
        <v>52.79</v>
      </c>
      <c r="I140" s="103">
        <f t="shared" si="44"/>
        <v>105.58</v>
      </c>
      <c r="K140" s="7"/>
    </row>
    <row r="141" spans="1:11" ht="38.25" x14ac:dyDescent="0.2">
      <c r="A141" s="23" t="s">
        <v>644</v>
      </c>
      <c r="B141" s="27">
        <v>89383</v>
      </c>
      <c r="C141" s="23" t="s">
        <v>5</v>
      </c>
      <c r="D141" s="23" t="s">
        <v>536</v>
      </c>
      <c r="E141" s="25" t="s">
        <v>9</v>
      </c>
      <c r="F141" s="97">
        <v>8</v>
      </c>
      <c r="G141" s="103">
        <v>5.83</v>
      </c>
      <c r="H141" s="103">
        <f t="shared" si="43"/>
        <v>7.38</v>
      </c>
      <c r="I141" s="103">
        <f t="shared" si="44"/>
        <v>59.04</v>
      </c>
      <c r="K141" s="7"/>
    </row>
    <row r="142" spans="1:11" ht="38.25" x14ac:dyDescent="0.2">
      <c r="A142" s="23" t="s">
        <v>645</v>
      </c>
      <c r="B142" s="27">
        <v>89391</v>
      </c>
      <c r="C142" s="23" t="s">
        <v>5</v>
      </c>
      <c r="D142" s="23" t="s">
        <v>537</v>
      </c>
      <c r="E142" s="25" t="s">
        <v>9</v>
      </c>
      <c r="F142" s="97">
        <v>10</v>
      </c>
      <c r="G142" s="103">
        <v>7.79</v>
      </c>
      <c r="H142" s="103">
        <f t="shared" si="43"/>
        <v>9.86</v>
      </c>
      <c r="I142" s="103">
        <f t="shared" ref="I142" si="45">TRUNC(F142*H142,2)</f>
        <v>98.6</v>
      </c>
      <c r="K142" s="7"/>
    </row>
    <row r="143" spans="1:11" ht="38.25" x14ac:dyDescent="0.2">
      <c r="A143" s="23" t="s">
        <v>646</v>
      </c>
      <c r="B143" s="27">
        <v>89595</v>
      </c>
      <c r="C143" s="23" t="s">
        <v>5</v>
      </c>
      <c r="D143" s="23" t="s">
        <v>509</v>
      </c>
      <c r="E143" s="25" t="s">
        <v>9</v>
      </c>
      <c r="F143" s="97">
        <v>2</v>
      </c>
      <c r="G143" s="103">
        <v>13.48</v>
      </c>
      <c r="H143" s="103">
        <f t="shared" si="43"/>
        <v>17.07</v>
      </c>
      <c r="I143" s="103">
        <f t="shared" ref="I143" si="46">TRUNC(F143*H143,2)</f>
        <v>34.14</v>
      </c>
      <c r="K143" s="7"/>
    </row>
    <row r="144" spans="1:11" ht="38.25" x14ac:dyDescent="0.2">
      <c r="A144" s="23" t="s">
        <v>647</v>
      </c>
      <c r="B144" s="27">
        <v>89376</v>
      </c>
      <c r="C144" s="23" t="s">
        <v>5</v>
      </c>
      <c r="D144" s="23" t="s">
        <v>510</v>
      </c>
      <c r="E144" s="25" t="s">
        <v>9</v>
      </c>
      <c r="F144" s="97">
        <v>6</v>
      </c>
      <c r="G144" s="103">
        <v>5.0199999999999996</v>
      </c>
      <c r="H144" s="103">
        <f t="shared" si="43"/>
        <v>6.35</v>
      </c>
      <c r="I144" s="103">
        <f t="shared" ref="I144" si="47">TRUNC(F144*H144,2)</f>
        <v>38.1</v>
      </c>
      <c r="K144" s="7"/>
    </row>
    <row r="145" spans="1:11" ht="30.75" customHeight="1" x14ac:dyDescent="0.2">
      <c r="A145" s="23" t="s">
        <v>648</v>
      </c>
      <c r="B145" s="27">
        <v>89418</v>
      </c>
      <c r="C145" s="23" t="s">
        <v>5</v>
      </c>
      <c r="D145" s="23" t="s">
        <v>538</v>
      </c>
      <c r="E145" s="25" t="s">
        <v>9</v>
      </c>
      <c r="F145" s="97">
        <v>12</v>
      </c>
      <c r="G145" s="103">
        <v>14.84</v>
      </c>
      <c r="H145" s="103">
        <f t="shared" si="43"/>
        <v>18.8</v>
      </c>
      <c r="I145" s="103">
        <f t="shared" ref="I145:I147" si="48">TRUNC(F145*H145,2)</f>
        <v>225.6</v>
      </c>
      <c r="K145" s="7"/>
    </row>
    <row r="146" spans="1:11" ht="25.5" x14ac:dyDescent="0.2">
      <c r="A146" s="23" t="s">
        <v>649</v>
      </c>
      <c r="B146" s="27">
        <v>89378</v>
      </c>
      <c r="C146" s="23" t="s">
        <v>5</v>
      </c>
      <c r="D146" s="23" t="s">
        <v>539</v>
      </c>
      <c r="E146" s="25" t="s">
        <v>9</v>
      </c>
      <c r="F146" s="97">
        <v>8</v>
      </c>
      <c r="G146" s="103">
        <v>6.22</v>
      </c>
      <c r="H146" s="103">
        <f t="shared" si="43"/>
        <v>7.88</v>
      </c>
      <c r="I146" s="103">
        <f t="shared" si="48"/>
        <v>63.04</v>
      </c>
      <c r="K146" s="7"/>
    </row>
    <row r="147" spans="1:11" ht="25.5" x14ac:dyDescent="0.2">
      <c r="A147" s="23" t="s">
        <v>650</v>
      </c>
      <c r="B147" s="27">
        <v>89386</v>
      </c>
      <c r="C147" s="23" t="s">
        <v>5</v>
      </c>
      <c r="D147" s="23" t="s">
        <v>540</v>
      </c>
      <c r="E147" s="25" t="s">
        <v>9</v>
      </c>
      <c r="F147" s="97">
        <v>9</v>
      </c>
      <c r="G147" s="103">
        <v>8.59</v>
      </c>
      <c r="H147" s="103">
        <f t="shared" si="43"/>
        <v>10.88</v>
      </c>
      <c r="I147" s="103">
        <f t="shared" si="48"/>
        <v>97.92</v>
      </c>
      <c r="K147" s="7"/>
    </row>
    <row r="148" spans="1:11" ht="29.25" customHeight="1" x14ac:dyDescent="0.2">
      <c r="A148" s="23" t="s">
        <v>651</v>
      </c>
      <c r="B148" s="27">
        <v>89404</v>
      </c>
      <c r="C148" s="23" t="s">
        <v>5</v>
      </c>
      <c r="D148" s="23" t="s">
        <v>541</v>
      </c>
      <c r="E148" s="25" t="s">
        <v>9</v>
      </c>
      <c r="F148" s="97">
        <v>11</v>
      </c>
      <c r="G148" s="103">
        <v>6.36</v>
      </c>
      <c r="H148" s="103">
        <f t="shared" si="43"/>
        <v>8.0500000000000007</v>
      </c>
      <c r="I148" s="103">
        <f t="shared" si="44"/>
        <v>88.55</v>
      </c>
      <c r="K148" s="7"/>
    </row>
    <row r="149" spans="1:11" ht="38.25" x14ac:dyDescent="0.2">
      <c r="A149" s="23" t="s">
        <v>652</v>
      </c>
      <c r="B149" s="27">
        <v>89408</v>
      </c>
      <c r="C149" s="23" t="s">
        <v>5</v>
      </c>
      <c r="D149" s="23" t="s">
        <v>542</v>
      </c>
      <c r="E149" s="25" t="s">
        <v>9</v>
      </c>
      <c r="F149" s="97">
        <v>11</v>
      </c>
      <c r="G149" s="103">
        <v>7.6</v>
      </c>
      <c r="H149" s="103">
        <f t="shared" si="43"/>
        <v>9.6199999999999992</v>
      </c>
      <c r="I149" s="103">
        <f t="shared" si="44"/>
        <v>105.82</v>
      </c>
      <c r="K149" s="7"/>
    </row>
    <row r="150" spans="1:11" ht="38.25" x14ac:dyDescent="0.2">
      <c r="A150" s="23" t="s">
        <v>653</v>
      </c>
      <c r="B150" s="27">
        <v>89413</v>
      </c>
      <c r="C150" s="23" t="s">
        <v>5</v>
      </c>
      <c r="D150" s="23" t="s">
        <v>543</v>
      </c>
      <c r="E150" s="25" t="s">
        <v>9</v>
      </c>
      <c r="F150" s="97">
        <v>12</v>
      </c>
      <c r="G150" s="103">
        <v>10.79</v>
      </c>
      <c r="H150" s="103">
        <f t="shared" si="43"/>
        <v>13.66</v>
      </c>
      <c r="I150" s="103">
        <f t="shared" si="44"/>
        <v>163.92</v>
      </c>
      <c r="K150" s="7"/>
    </row>
    <row r="151" spans="1:11" ht="38.25" x14ac:dyDescent="0.2">
      <c r="A151" s="23" t="s">
        <v>654</v>
      </c>
      <c r="B151" s="27">
        <v>89501</v>
      </c>
      <c r="C151" s="23" t="s">
        <v>5</v>
      </c>
      <c r="D151" s="23" t="s">
        <v>544</v>
      </c>
      <c r="E151" s="25" t="s">
        <v>9</v>
      </c>
      <c r="F151" s="97">
        <v>3</v>
      </c>
      <c r="G151" s="103">
        <v>13.02</v>
      </c>
      <c r="H151" s="103">
        <f t="shared" si="43"/>
        <v>16.489999999999998</v>
      </c>
      <c r="I151" s="103">
        <f t="shared" si="44"/>
        <v>49.47</v>
      </c>
      <c r="K151" s="7"/>
    </row>
    <row r="152" spans="1:11" ht="38.25" x14ac:dyDescent="0.2">
      <c r="A152" s="23" t="s">
        <v>655</v>
      </c>
      <c r="B152" s="27">
        <v>103951</v>
      </c>
      <c r="C152" s="23" t="s">
        <v>5</v>
      </c>
      <c r="D152" s="23" t="s">
        <v>545</v>
      </c>
      <c r="E152" s="25" t="s">
        <v>9</v>
      </c>
      <c r="F152" s="97">
        <v>2</v>
      </c>
      <c r="G152" s="103">
        <v>13.6</v>
      </c>
      <c r="H152" s="103">
        <f t="shared" si="43"/>
        <v>17.22</v>
      </c>
      <c r="I152" s="103">
        <f t="shared" si="44"/>
        <v>34.44</v>
      </c>
      <c r="K152" s="7"/>
    </row>
    <row r="153" spans="1:11" ht="38.25" x14ac:dyDescent="0.2">
      <c r="A153" s="23" t="s">
        <v>656</v>
      </c>
      <c r="B153" s="27">
        <v>89366</v>
      </c>
      <c r="C153" s="23" t="s">
        <v>5</v>
      </c>
      <c r="D153" s="23" t="s">
        <v>511</v>
      </c>
      <c r="E153" s="25" t="s">
        <v>9</v>
      </c>
      <c r="F153" s="97">
        <v>3</v>
      </c>
      <c r="G153" s="103">
        <v>15.15</v>
      </c>
      <c r="H153" s="103">
        <f t="shared" si="43"/>
        <v>19.190000000000001</v>
      </c>
      <c r="I153" s="103">
        <f t="shared" ref="I153" si="49">TRUNC(F153*H153,2)</f>
        <v>57.57</v>
      </c>
      <c r="K153" s="7"/>
    </row>
    <row r="154" spans="1:11" ht="38.25" x14ac:dyDescent="0.2">
      <c r="A154" s="23" t="s">
        <v>657</v>
      </c>
      <c r="B154" s="27">
        <v>104003</v>
      </c>
      <c r="C154" s="23" t="s">
        <v>5</v>
      </c>
      <c r="D154" s="23" t="s">
        <v>512</v>
      </c>
      <c r="E154" s="25" t="s">
        <v>9</v>
      </c>
      <c r="F154" s="97">
        <v>1</v>
      </c>
      <c r="G154" s="103">
        <v>13.36</v>
      </c>
      <c r="H154" s="103">
        <f t="shared" si="43"/>
        <v>16.920000000000002</v>
      </c>
      <c r="I154" s="103">
        <f t="shared" ref="I154" si="50">TRUNC(F154*H154,2)</f>
        <v>16.920000000000002</v>
      </c>
      <c r="K154" s="7"/>
    </row>
    <row r="155" spans="1:11" ht="25.5" x14ac:dyDescent="0.2">
      <c r="A155" s="23" t="s">
        <v>658</v>
      </c>
      <c r="B155" s="27">
        <v>89439</v>
      </c>
      <c r="C155" s="23" t="s">
        <v>5</v>
      </c>
      <c r="D155" s="23" t="s">
        <v>546</v>
      </c>
      <c r="E155" s="25" t="s">
        <v>9</v>
      </c>
      <c r="F155" s="97">
        <v>2</v>
      </c>
      <c r="G155" s="103">
        <v>10.39</v>
      </c>
      <c r="H155" s="103">
        <f t="shared" si="43"/>
        <v>13.16</v>
      </c>
      <c r="I155" s="103">
        <f t="shared" ref="I155" si="51">TRUNC(F155*H155,2)</f>
        <v>26.32</v>
      </c>
      <c r="K155" s="7"/>
    </row>
    <row r="156" spans="1:11" ht="25.5" x14ac:dyDescent="0.2">
      <c r="A156" s="23" t="s">
        <v>659</v>
      </c>
      <c r="B156" s="27">
        <v>89440</v>
      </c>
      <c r="C156" s="23" t="s">
        <v>5</v>
      </c>
      <c r="D156" s="23" t="s">
        <v>547</v>
      </c>
      <c r="E156" s="25" t="s">
        <v>9</v>
      </c>
      <c r="F156" s="97">
        <v>6</v>
      </c>
      <c r="G156" s="103">
        <v>10.53</v>
      </c>
      <c r="H156" s="103">
        <f t="shared" si="43"/>
        <v>13.34</v>
      </c>
      <c r="I156" s="103">
        <f t="shared" si="44"/>
        <v>80.040000000000006</v>
      </c>
      <c r="K156" s="7"/>
    </row>
    <row r="157" spans="1:11" ht="25.5" x14ac:dyDescent="0.2">
      <c r="A157" s="23" t="s">
        <v>660</v>
      </c>
      <c r="B157" s="27">
        <v>89443</v>
      </c>
      <c r="C157" s="23" t="s">
        <v>5</v>
      </c>
      <c r="D157" s="23" t="s">
        <v>548</v>
      </c>
      <c r="E157" s="25" t="s">
        <v>9</v>
      </c>
      <c r="F157" s="97">
        <v>4</v>
      </c>
      <c r="G157" s="103">
        <v>15.18</v>
      </c>
      <c r="H157" s="103">
        <f t="shared" si="43"/>
        <v>19.23</v>
      </c>
      <c r="I157" s="103">
        <f t="shared" si="44"/>
        <v>76.92</v>
      </c>
      <c r="K157" s="7"/>
    </row>
    <row r="158" spans="1:11" ht="25.5" x14ac:dyDescent="0.2">
      <c r="A158" s="23" t="s">
        <v>661</v>
      </c>
      <c r="B158" s="27">
        <v>89625</v>
      </c>
      <c r="C158" s="23" t="s">
        <v>5</v>
      </c>
      <c r="D158" s="23" t="s">
        <v>549</v>
      </c>
      <c r="E158" s="25" t="s">
        <v>9</v>
      </c>
      <c r="F158" s="97">
        <v>1</v>
      </c>
      <c r="G158" s="103">
        <v>20.79</v>
      </c>
      <c r="H158" s="103">
        <f t="shared" si="43"/>
        <v>26.33</v>
      </c>
      <c r="I158" s="103">
        <f t="shared" ref="I158" si="52">TRUNC(F158*H158,2)</f>
        <v>26.33</v>
      </c>
      <c r="K158" s="7"/>
    </row>
    <row r="159" spans="1:11" ht="27.75" customHeight="1" x14ac:dyDescent="0.2">
      <c r="A159" s="23" t="s">
        <v>662</v>
      </c>
      <c r="B159" s="27">
        <v>89445</v>
      </c>
      <c r="C159" s="23" t="s">
        <v>5</v>
      </c>
      <c r="D159" s="23" t="s">
        <v>550</v>
      </c>
      <c r="E159" s="25" t="s">
        <v>9</v>
      </c>
      <c r="F159" s="97">
        <v>1</v>
      </c>
      <c r="G159" s="103">
        <v>17.11</v>
      </c>
      <c r="H159" s="103">
        <f t="shared" si="43"/>
        <v>21.67</v>
      </c>
      <c r="I159" s="103">
        <f t="shared" si="44"/>
        <v>21.67</v>
      </c>
      <c r="K159" s="7"/>
    </row>
    <row r="160" spans="1:11" ht="25.5" x14ac:dyDescent="0.2">
      <c r="A160" s="23" t="s">
        <v>663</v>
      </c>
      <c r="B160" s="27">
        <v>89626</v>
      </c>
      <c r="C160" s="23" t="s">
        <v>5</v>
      </c>
      <c r="D160" s="23" t="s">
        <v>551</v>
      </c>
      <c r="E160" s="25" t="s">
        <v>9</v>
      </c>
      <c r="F160" s="97">
        <v>2</v>
      </c>
      <c r="G160" s="103">
        <v>28.12</v>
      </c>
      <c r="H160" s="103">
        <f t="shared" si="43"/>
        <v>35.619999999999997</v>
      </c>
      <c r="I160" s="103">
        <f t="shared" ref="I160" si="53">TRUNC(F160*H160,2)</f>
        <v>71.239999999999995</v>
      </c>
      <c r="K160" s="7"/>
    </row>
    <row r="161" spans="1:11" ht="25.5" x14ac:dyDescent="0.2">
      <c r="A161" s="23" t="s">
        <v>664</v>
      </c>
      <c r="B161" s="27">
        <v>89627</v>
      </c>
      <c r="C161" s="23" t="s">
        <v>5</v>
      </c>
      <c r="D161" s="23" t="s">
        <v>552</v>
      </c>
      <c r="E161" s="25" t="s">
        <v>9</v>
      </c>
      <c r="F161" s="97">
        <v>1</v>
      </c>
      <c r="G161" s="103">
        <v>18.59</v>
      </c>
      <c r="H161" s="103">
        <f t="shared" si="43"/>
        <v>23.55</v>
      </c>
      <c r="I161" s="103">
        <f t="shared" ref="I161" si="54">TRUNC(F161*H161,2)</f>
        <v>23.55</v>
      </c>
      <c r="K161" s="7"/>
    </row>
    <row r="162" spans="1:11" ht="38.25" x14ac:dyDescent="0.2">
      <c r="A162" s="23" t="s">
        <v>665</v>
      </c>
      <c r="B162" s="27">
        <v>90373</v>
      </c>
      <c r="C162" s="23" t="s">
        <v>5</v>
      </c>
      <c r="D162" s="23" t="s">
        <v>553</v>
      </c>
      <c r="E162" s="25" t="s">
        <v>9</v>
      </c>
      <c r="F162" s="97">
        <v>4</v>
      </c>
      <c r="G162" s="103">
        <v>11.5</v>
      </c>
      <c r="H162" s="103">
        <f t="shared" si="43"/>
        <v>14.56</v>
      </c>
      <c r="I162" s="103">
        <f t="shared" si="44"/>
        <v>58.24</v>
      </c>
      <c r="K162" s="7"/>
    </row>
    <row r="163" spans="1:11" ht="25.5" x14ac:dyDescent="0.2">
      <c r="A163" s="23" t="s">
        <v>666</v>
      </c>
      <c r="B163" s="27">
        <v>94795</v>
      </c>
      <c r="C163" s="23" t="s">
        <v>5</v>
      </c>
      <c r="D163" s="23" t="s">
        <v>319</v>
      </c>
      <c r="E163" s="25" t="s">
        <v>9</v>
      </c>
      <c r="F163" s="97">
        <v>2</v>
      </c>
      <c r="G163" s="103">
        <v>31.71</v>
      </c>
      <c r="H163" s="103">
        <f t="shared" si="43"/>
        <v>40.17</v>
      </c>
      <c r="I163" s="103">
        <f t="shared" si="44"/>
        <v>80.34</v>
      </c>
      <c r="K163" s="7"/>
    </row>
    <row r="164" spans="1:11" ht="25.5" x14ac:dyDescent="0.2">
      <c r="A164" s="23" t="s">
        <v>667</v>
      </c>
      <c r="B164" s="27">
        <v>94495</v>
      </c>
      <c r="C164" s="23" t="s">
        <v>5</v>
      </c>
      <c r="D164" s="23" t="s">
        <v>320</v>
      </c>
      <c r="E164" s="25" t="s">
        <v>9</v>
      </c>
      <c r="F164" s="97">
        <v>5</v>
      </c>
      <c r="G164" s="103">
        <v>81.790000000000006</v>
      </c>
      <c r="H164" s="103">
        <f t="shared" si="43"/>
        <v>103.61</v>
      </c>
      <c r="I164" s="103">
        <f t="shared" si="44"/>
        <v>518.04999999999995</v>
      </c>
      <c r="K164" s="7"/>
    </row>
    <row r="165" spans="1:11" ht="25.5" x14ac:dyDescent="0.2">
      <c r="A165" s="23" t="s">
        <v>668</v>
      </c>
      <c r="B165" s="27">
        <v>89353</v>
      </c>
      <c r="C165" s="23" t="s">
        <v>5</v>
      </c>
      <c r="D165" s="23" t="s">
        <v>321</v>
      </c>
      <c r="E165" s="25" t="s">
        <v>9</v>
      </c>
      <c r="F165" s="97">
        <v>4</v>
      </c>
      <c r="G165" s="103">
        <v>52.53</v>
      </c>
      <c r="H165" s="103">
        <f t="shared" si="43"/>
        <v>66.55</v>
      </c>
      <c r="I165" s="103">
        <f t="shared" si="44"/>
        <v>266.2</v>
      </c>
      <c r="K165" s="7"/>
    </row>
    <row r="166" spans="1:11" ht="25.5" x14ac:dyDescent="0.2">
      <c r="A166" s="23" t="s">
        <v>669</v>
      </c>
      <c r="B166" s="27">
        <v>94497</v>
      </c>
      <c r="C166" s="23" t="s">
        <v>5</v>
      </c>
      <c r="D166" s="23" t="s">
        <v>554</v>
      </c>
      <c r="E166" s="25" t="s">
        <v>9</v>
      </c>
      <c r="F166" s="97">
        <v>1</v>
      </c>
      <c r="G166" s="103">
        <v>141.01</v>
      </c>
      <c r="H166" s="103">
        <f t="shared" si="43"/>
        <v>178.64</v>
      </c>
      <c r="I166" s="103">
        <f t="shared" ref="I166" si="55">TRUNC(F166*H166,2)</f>
        <v>178.64</v>
      </c>
      <c r="K166" s="7"/>
    </row>
    <row r="167" spans="1:11" ht="25.5" x14ac:dyDescent="0.2">
      <c r="A167" s="23" t="s">
        <v>670</v>
      </c>
      <c r="B167" s="27">
        <v>86885</v>
      </c>
      <c r="C167" s="23" t="s">
        <v>5</v>
      </c>
      <c r="D167" s="23" t="s">
        <v>322</v>
      </c>
      <c r="E167" s="25" t="s">
        <v>9</v>
      </c>
      <c r="F167" s="97">
        <v>4</v>
      </c>
      <c r="G167" s="103">
        <v>11.95</v>
      </c>
      <c r="H167" s="103">
        <f t="shared" si="43"/>
        <v>15.13</v>
      </c>
      <c r="I167" s="103">
        <f t="shared" si="44"/>
        <v>60.52</v>
      </c>
      <c r="K167" s="7"/>
    </row>
    <row r="168" spans="1:11" ht="25.5" x14ac:dyDescent="0.2">
      <c r="A168" s="23" t="s">
        <v>671</v>
      </c>
      <c r="B168" s="27">
        <v>86887</v>
      </c>
      <c r="C168" s="23" t="s">
        <v>5</v>
      </c>
      <c r="D168" s="23" t="s">
        <v>323</v>
      </c>
      <c r="E168" s="25" t="s">
        <v>9</v>
      </c>
      <c r="F168" s="97">
        <v>3</v>
      </c>
      <c r="G168" s="103">
        <v>65.75</v>
      </c>
      <c r="H168" s="103">
        <f t="shared" si="43"/>
        <v>83.29</v>
      </c>
      <c r="I168" s="103">
        <f t="shared" si="44"/>
        <v>249.87</v>
      </c>
      <c r="K168" s="7"/>
    </row>
    <row r="169" spans="1:11" ht="33" customHeight="1" x14ac:dyDescent="0.2">
      <c r="A169" s="23" t="s">
        <v>672</v>
      </c>
      <c r="B169" s="28" t="s">
        <v>324</v>
      </c>
      <c r="C169" s="23" t="s">
        <v>3</v>
      </c>
      <c r="D169" s="23" t="s">
        <v>92</v>
      </c>
      <c r="E169" s="25" t="s">
        <v>9</v>
      </c>
      <c r="F169" s="97">
        <v>3</v>
      </c>
      <c r="G169" s="103">
        <v>151.61000000000001</v>
      </c>
      <c r="H169" s="103">
        <f t="shared" si="43"/>
        <v>192.07</v>
      </c>
      <c r="I169" s="103">
        <f t="shared" si="44"/>
        <v>576.21</v>
      </c>
      <c r="K169" s="7"/>
    </row>
    <row r="170" spans="1:11" ht="25.5" x14ac:dyDescent="0.2">
      <c r="A170" s="23" t="s">
        <v>673</v>
      </c>
      <c r="B170" s="27">
        <v>86909</v>
      </c>
      <c r="C170" s="23" t="s">
        <v>5</v>
      </c>
      <c r="D170" s="23" t="s">
        <v>325</v>
      </c>
      <c r="E170" s="25" t="s">
        <v>9</v>
      </c>
      <c r="F170" s="97">
        <v>1</v>
      </c>
      <c r="G170" s="103">
        <v>123.34</v>
      </c>
      <c r="H170" s="103">
        <f t="shared" si="43"/>
        <v>156.25</v>
      </c>
      <c r="I170" s="103">
        <f t="shared" si="44"/>
        <v>156.25</v>
      </c>
      <c r="K170" s="7"/>
    </row>
    <row r="171" spans="1:11" ht="25.5" x14ac:dyDescent="0.2">
      <c r="A171" s="23" t="s">
        <v>674</v>
      </c>
      <c r="B171" s="27">
        <v>86916</v>
      </c>
      <c r="C171" s="23" t="s">
        <v>5</v>
      </c>
      <c r="D171" s="23" t="s">
        <v>326</v>
      </c>
      <c r="E171" s="25" t="s">
        <v>9</v>
      </c>
      <c r="F171" s="97">
        <v>2</v>
      </c>
      <c r="G171" s="103">
        <v>23.17</v>
      </c>
      <c r="H171" s="103">
        <f t="shared" si="43"/>
        <v>29.35</v>
      </c>
      <c r="I171" s="103">
        <f t="shared" ref="I171:I173" si="56">TRUNC(F171*H171,2)</f>
        <v>58.7</v>
      </c>
      <c r="K171" s="7"/>
    </row>
    <row r="172" spans="1:11" ht="25.5" x14ac:dyDescent="0.2">
      <c r="A172" s="23" t="s">
        <v>675</v>
      </c>
      <c r="B172" s="27">
        <v>86906</v>
      </c>
      <c r="C172" s="23" t="s">
        <v>5</v>
      </c>
      <c r="D172" s="23" t="s">
        <v>327</v>
      </c>
      <c r="E172" s="25" t="s">
        <v>9</v>
      </c>
      <c r="F172" s="97">
        <v>3</v>
      </c>
      <c r="G172" s="103">
        <v>71.02</v>
      </c>
      <c r="H172" s="103">
        <f t="shared" si="43"/>
        <v>89.97</v>
      </c>
      <c r="I172" s="103">
        <f t="shared" si="56"/>
        <v>269.91000000000003</v>
      </c>
      <c r="K172" s="7"/>
    </row>
    <row r="173" spans="1:11" ht="38.25" x14ac:dyDescent="0.2">
      <c r="A173" s="23" t="s">
        <v>676</v>
      </c>
      <c r="B173" s="27">
        <v>86931</v>
      </c>
      <c r="C173" s="23" t="s">
        <v>5</v>
      </c>
      <c r="D173" s="23" t="s">
        <v>328</v>
      </c>
      <c r="E173" s="25" t="s">
        <v>9</v>
      </c>
      <c r="F173" s="97">
        <v>3</v>
      </c>
      <c r="G173" s="103">
        <v>489.8</v>
      </c>
      <c r="H173" s="103">
        <f t="shared" si="43"/>
        <v>620.52</v>
      </c>
      <c r="I173" s="103">
        <f t="shared" si="56"/>
        <v>1861.56</v>
      </c>
      <c r="K173" s="7"/>
    </row>
    <row r="174" spans="1:11" ht="27" customHeight="1" x14ac:dyDescent="0.2">
      <c r="A174" s="23" t="s">
        <v>677</v>
      </c>
      <c r="B174" s="28" t="s">
        <v>329</v>
      </c>
      <c r="C174" s="23" t="s">
        <v>3</v>
      </c>
      <c r="D174" s="23" t="s">
        <v>79</v>
      </c>
      <c r="E174" s="25" t="s">
        <v>13</v>
      </c>
      <c r="F174" s="97">
        <v>150</v>
      </c>
      <c r="G174" s="103">
        <v>4.88</v>
      </c>
      <c r="H174" s="103">
        <f t="shared" si="43"/>
        <v>6.18</v>
      </c>
      <c r="I174" s="103">
        <f t="shared" si="44"/>
        <v>927</v>
      </c>
      <c r="K174" s="7"/>
    </row>
    <row r="175" spans="1:11" ht="51" x14ac:dyDescent="0.2">
      <c r="A175" s="23" t="s">
        <v>678</v>
      </c>
      <c r="B175" s="28" t="s">
        <v>331</v>
      </c>
      <c r="C175" s="23" t="s">
        <v>3</v>
      </c>
      <c r="D175" s="23" t="s">
        <v>330</v>
      </c>
      <c r="E175" s="25" t="s">
        <v>13</v>
      </c>
      <c r="F175" s="97">
        <v>150</v>
      </c>
      <c r="G175" s="103">
        <v>3.08</v>
      </c>
      <c r="H175" s="103">
        <f t="shared" si="43"/>
        <v>3.9</v>
      </c>
      <c r="I175" s="103">
        <f t="shared" si="44"/>
        <v>585</v>
      </c>
      <c r="K175" s="7"/>
    </row>
    <row r="176" spans="1:11" ht="39.75" customHeight="1" x14ac:dyDescent="0.2">
      <c r="A176" s="23" t="s">
        <v>679</v>
      </c>
      <c r="B176" s="28" t="s">
        <v>289</v>
      </c>
      <c r="C176" s="23" t="s">
        <v>3</v>
      </c>
      <c r="D176" s="23" t="s">
        <v>288</v>
      </c>
      <c r="E176" s="25" t="s">
        <v>9</v>
      </c>
      <c r="F176" s="97">
        <v>2</v>
      </c>
      <c r="G176" s="103">
        <v>861.77</v>
      </c>
      <c r="H176" s="103">
        <f t="shared" si="43"/>
        <v>1091.77</v>
      </c>
      <c r="I176" s="103">
        <f t="shared" si="44"/>
        <v>2183.54</v>
      </c>
      <c r="K176" s="7"/>
    </row>
    <row r="177" spans="1:11" x14ac:dyDescent="0.2">
      <c r="A177" s="33" t="s">
        <v>81</v>
      </c>
      <c r="B177" s="33"/>
      <c r="C177" s="33"/>
      <c r="D177" s="33" t="s">
        <v>636</v>
      </c>
      <c r="E177" s="106"/>
      <c r="F177" s="111"/>
      <c r="G177" s="101"/>
      <c r="H177" s="114"/>
      <c r="I177" s="102">
        <f>SUM(I178:I195)</f>
        <v>8987.06</v>
      </c>
      <c r="K177" s="7"/>
    </row>
    <row r="178" spans="1:11" ht="38.25" x14ac:dyDescent="0.2">
      <c r="A178" s="23" t="s">
        <v>82</v>
      </c>
      <c r="B178" s="27">
        <v>89798</v>
      </c>
      <c r="C178" s="23" t="s">
        <v>5</v>
      </c>
      <c r="D178" s="23" t="s">
        <v>556</v>
      </c>
      <c r="E178" s="25" t="s">
        <v>13</v>
      </c>
      <c r="F178" s="97">
        <v>42</v>
      </c>
      <c r="G178" s="103">
        <v>12.6</v>
      </c>
      <c r="H178" s="103">
        <f t="shared" ref="H178:H195" si="57">TRUNC((1+$I$15)*G178,2)</f>
        <v>15.96</v>
      </c>
      <c r="I178" s="103">
        <f t="shared" ref="I178:I195" si="58">TRUNC(F178*H178,2)</f>
        <v>670.32</v>
      </c>
      <c r="K178" s="7"/>
    </row>
    <row r="179" spans="1:11" ht="38.25" x14ac:dyDescent="0.2">
      <c r="A179" s="23" t="s">
        <v>180</v>
      </c>
      <c r="B179" s="27">
        <v>89799</v>
      </c>
      <c r="C179" s="23" t="s">
        <v>5</v>
      </c>
      <c r="D179" s="23" t="s">
        <v>555</v>
      </c>
      <c r="E179" s="25" t="s">
        <v>13</v>
      </c>
      <c r="F179" s="97">
        <v>40</v>
      </c>
      <c r="G179" s="103">
        <v>20.79</v>
      </c>
      <c r="H179" s="103">
        <f t="shared" si="57"/>
        <v>26.33</v>
      </c>
      <c r="I179" s="103">
        <f t="shared" ref="I179:I180" si="59">TRUNC(F179*H179,2)</f>
        <v>1053.2</v>
      </c>
      <c r="K179" s="7"/>
    </row>
    <row r="180" spans="1:11" ht="38.25" x14ac:dyDescent="0.2">
      <c r="A180" s="23" t="s">
        <v>181</v>
      </c>
      <c r="B180" s="27">
        <v>89800</v>
      </c>
      <c r="C180" s="23" t="s">
        <v>5</v>
      </c>
      <c r="D180" s="23" t="s">
        <v>557</v>
      </c>
      <c r="E180" s="25" t="s">
        <v>13</v>
      </c>
      <c r="F180" s="97">
        <v>90</v>
      </c>
      <c r="G180" s="103">
        <v>26.36</v>
      </c>
      <c r="H180" s="103">
        <f t="shared" si="57"/>
        <v>33.39</v>
      </c>
      <c r="I180" s="103">
        <f t="shared" si="59"/>
        <v>3005.1</v>
      </c>
      <c r="K180" s="7"/>
    </row>
    <row r="181" spans="1:11" ht="38.25" x14ac:dyDescent="0.2">
      <c r="A181" s="23" t="s">
        <v>620</v>
      </c>
      <c r="B181" s="27">
        <v>89520</v>
      </c>
      <c r="C181" s="23" t="s">
        <v>5</v>
      </c>
      <c r="D181" s="23" t="s">
        <v>558</v>
      </c>
      <c r="E181" s="25" t="s">
        <v>9</v>
      </c>
      <c r="F181" s="97">
        <v>14</v>
      </c>
      <c r="G181" s="103">
        <v>14.56</v>
      </c>
      <c r="H181" s="103">
        <f t="shared" si="57"/>
        <v>18.440000000000001</v>
      </c>
      <c r="I181" s="103">
        <f t="shared" si="58"/>
        <v>258.16000000000003</v>
      </c>
      <c r="K181" s="7"/>
    </row>
    <row r="182" spans="1:11" ht="38.25" x14ac:dyDescent="0.2">
      <c r="A182" s="23" t="s">
        <v>182</v>
      </c>
      <c r="B182" s="27">
        <v>89522</v>
      </c>
      <c r="C182" s="23" t="s">
        <v>5</v>
      </c>
      <c r="D182" s="23" t="s">
        <v>559</v>
      </c>
      <c r="E182" s="25" t="s">
        <v>9</v>
      </c>
      <c r="F182" s="97">
        <v>2</v>
      </c>
      <c r="G182" s="103">
        <v>27.23</v>
      </c>
      <c r="H182" s="103">
        <f t="shared" si="57"/>
        <v>34.49</v>
      </c>
      <c r="I182" s="103">
        <f t="shared" si="58"/>
        <v>68.98</v>
      </c>
      <c r="K182" s="7"/>
    </row>
    <row r="183" spans="1:11" ht="38.25" x14ac:dyDescent="0.2">
      <c r="A183" s="23" t="s">
        <v>183</v>
      </c>
      <c r="B183" s="27">
        <v>89529</v>
      </c>
      <c r="C183" s="23" t="s">
        <v>5</v>
      </c>
      <c r="D183" s="23" t="s">
        <v>560</v>
      </c>
      <c r="E183" s="25" t="s">
        <v>9</v>
      </c>
      <c r="F183" s="97">
        <v>1</v>
      </c>
      <c r="G183" s="103">
        <v>33.76</v>
      </c>
      <c r="H183" s="103">
        <f t="shared" si="57"/>
        <v>42.77</v>
      </c>
      <c r="I183" s="103">
        <f t="shared" si="58"/>
        <v>42.77</v>
      </c>
      <c r="K183" s="7"/>
    </row>
    <row r="184" spans="1:11" ht="38.25" x14ac:dyDescent="0.2">
      <c r="A184" s="23" t="s">
        <v>184</v>
      </c>
      <c r="B184" s="27">
        <v>89530</v>
      </c>
      <c r="C184" s="23" t="s">
        <v>5</v>
      </c>
      <c r="D184" s="23" t="s">
        <v>513</v>
      </c>
      <c r="E184" s="25" t="s">
        <v>9</v>
      </c>
      <c r="F184" s="97">
        <v>3</v>
      </c>
      <c r="G184" s="103">
        <v>93.09</v>
      </c>
      <c r="H184" s="103">
        <f t="shared" si="57"/>
        <v>117.93</v>
      </c>
      <c r="I184" s="103">
        <f t="shared" ref="I184:I185" si="60">TRUNC(F184*H184,2)</f>
        <v>353.79</v>
      </c>
      <c r="K184" s="7"/>
    </row>
    <row r="185" spans="1:11" ht="38.25" x14ac:dyDescent="0.2">
      <c r="A185" s="23" t="s">
        <v>185</v>
      </c>
      <c r="B185" s="27">
        <v>89518</v>
      </c>
      <c r="C185" s="23" t="s">
        <v>5</v>
      </c>
      <c r="D185" s="23" t="s">
        <v>516</v>
      </c>
      <c r="E185" s="25" t="s">
        <v>9</v>
      </c>
      <c r="F185" s="97">
        <v>3</v>
      </c>
      <c r="G185" s="103">
        <v>55.8</v>
      </c>
      <c r="H185" s="103">
        <f t="shared" si="57"/>
        <v>70.69</v>
      </c>
      <c r="I185" s="103">
        <f t="shared" si="60"/>
        <v>212.07</v>
      </c>
      <c r="K185" s="7"/>
    </row>
    <row r="186" spans="1:11" ht="38.25" x14ac:dyDescent="0.2">
      <c r="A186" s="23" t="s">
        <v>186</v>
      </c>
      <c r="B186" s="27">
        <v>89517</v>
      </c>
      <c r="C186" s="23" t="s">
        <v>5</v>
      </c>
      <c r="D186" s="23" t="s">
        <v>514</v>
      </c>
      <c r="E186" s="25" t="s">
        <v>9</v>
      </c>
      <c r="F186" s="97">
        <v>2</v>
      </c>
      <c r="G186" s="103">
        <v>65.97</v>
      </c>
      <c r="H186" s="103">
        <f t="shared" si="57"/>
        <v>83.57</v>
      </c>
      <c r="I186" s="103">
        <f t="shared" si="58"/>
        <v>167.14</v>
      </c>
      <c r="K186" s="7"/>
    </row>
    <row r="187" spans="1:11" ht="38.25" x14ac:dyDescent="0.2">
      <c r="A187" s="23" t="s">
        <v>621</v>
      </c>
      <c r="B187" s="27">
        <v>89527</v>
      </c>
      <c r="C187" s="23" t="s">
        <v>5</v>
      </c>
      <c r="D187" s="23" t="s">
        <v>515</v>
      </c>
      <c r="E187" s="25" t="s">
        <v>9</v>
      </c>
      <c r="F187" s="97">
        <v>9</v>
      </c>
      <c r="G187" s="103">
        <v>77.37</v>
      </c>
      <c r="H187" s="103">
        <f t="shared" si="57"/>
        <v>98.02</v>
      </c>
      <c r="I187" s="103">
        <f t="shared" ref="I187:I188" si="61">TRUNC(F187*H187,2)</f>
        <v>882.18</v>
      </c>
      <c r="K187" s="7"/>
    </row>
    <row r="188" spans="1:11" ht="25.5" x14ac:dyDescent="0.2">
      <c r="A188" s="23" t="s">
        <v>187</v>
      </c>
      <c r="B188" s="27">
        <v>89517</v>
      </c>
      <c r="C188" s="23" t="s">
        <v>5</v>
      </c>
      <c r="D188" s="23" t="s">
        <v>517</v>
      </c>
      <c r="E188" s="25" t="s">
        <v>9</v>
      </c>
      <c r="F188" s="97">
        <v>3</v>
      </c>
      <c r="G188" s="103">
        <v>65.97</v>
      </c>
      <c r="H188" s="103">
        <f t="shared" si="57"/>
        <v>83.57</v>
      </c>
      <c r="I188" s="103">
        <f t="shared" si="61"/>
        <v>250.71</v>
      </c>
      <c r="K188" s="7"/>
    </row>
    <row r="189" spans="1:11" ht="38.25" x14ac:dyDescent="0.2">
      <c r="A189" s="23" t="s">
        <v>393</v>
      </c>
      <c r="B189" s="27">
        <v>89569</v>
      </c>
      <c r="C189" s="23" t="s">
        <v>5</v>
      </c>
      <c r="D189" s="23" t="s">
        <v>561</v>
      </c>
      <c r="E189" s="25" t="s">
        <v>9</v>
      </c>
      <c r="F189" s="97">
        <v>1</v>
      </c>
      <c r="G189" s="103">
        <v>86.2</v>
      </c>
      <c r="H189" s="103">
        <f t="shared" si="57"/>
        <v>109.2</v>
      </c>
      <c r="I189" s="103">
        <f t="shared" ref="I189:I191" si="62">TRUNC(F189*H189,2)</f>
        <v>109.2</v>
      </c>
      <c r="K189" s="7"/>
    </row>
    <row r="190" spans="1:11" ht="38.25" x14ac:dyDescent="0.2">
      <c r="A190" s="23" t="s">
        <v>394</v>
      </c>
      <c r="B190" s="27">
        <v>89570</v>
      </c>
      <c r="C190" s="23" t="s">
        <v>5</v>
      </c>
      <c r="D190" s="23" t="s">
        <v>518</v>
      </c>
      <c r="E190" s="25" t="s">
        <v>9</v>
      </c>
      <c r="F190" s="97">
        <v>2</v>
      </c>
      <c r="G190" s="103">
        <v>75.3</v>
      </c>
      <c r="H190" s="103">
        <f t="shared" si="57"/>
        <v>95.39</v>
      </c>
      <c r="I190" s="103">
        <f t="shared" si="62"/>
        <v>190.78</v>
      </c>
      <c r="K190" s="7"/>
    </row>
    <row r="191" spans="1:11" ht="38.25" x14ac:dyDescent="0.2">
      <c r="A191" s="23" t="s">
        <v>395</v>
      </c>
      <c r="B191" s="27">
        <v>89563</v>
      </c>
      <c r="C191" s="23" t="s">
        <v>5</v>
      </c>
      <c r="D191" s="23" t="s">
        <v>426</v>
      </c>
      <c r="E191" s="25" t="s">
        <v>9</v>
      </c>
      <c r="F191" s="97">
        <v>3</v>
      </c>
      <c r="G191" s="103">
        <v>31.87</v>
      </c>
      <c r="H191" s="103">
        <f t="shared" si="57"/>
        <v>40.369999999999997</v>
      </c>
      <c r="I191" s="103">
        <f t="shared" si="62"/>
        <v>121.11</v>
      </c>
      <c r="K191" s="7"/>
    </row>
    <row r="192" spans="1:11" ht="25.5" x14ac:dyDescent="0.2">
      <c r="A192" s="23" t="s">
        <v>396</v>
      </c>
      <c r="B192" s="28" t="s">
        <v>333</v>
      </c>
      <c r="C192" s="23" t="s">
        <v>3</v>
      </c>
      <c r="D192" s="23" t="s">
        <v>332</v>
      </c>
      <c r="E192" s="25" t="s">
        <v>4</v>
      </c>
      <c r="F192" s="97">
        <v>1</v>
      </c>
      <c r="G192" s="103">
        <v>30.87</v>
      </c>
      <c r="H192" s="103">
        <f t="shared" si="57"/>
        <v>39.1</v>
      </c>
      <c r="I192" s="103">
        <f t="shared" si="58"/>
        <v>39.1</v>
      </c>
      <c r="K192" s="7"/>
    </row>
    <row r="193" spans="1:11" ht="25.5" x14ac:dyDescent="0.2">
      <c r="A193" s="23" t="s">
        <v>622</v>
      </c>
      <c r="B193" s="28" t="s">
        <v>335</v>
      </c>
      <c r="C193" s="23" t="s">
        <v>3</v>
      </c>
      <c r="D193" s="23" t="s">
        <v>334</v>
      </c>
      <c r="E193" s="25" t="s">
        <v>4</v>
      </c>
      <c r="F193" s="97">
        <v>4</v>
      </c>
      <c r="G193" s="103">
        <v>33.36</v>
      </c>
      <c r="H193" s="103">
        <f t="shared" si="57"/>
        <v>42.26</v>
      </c>
      <c r="I193" s="103">
        <f t="shared" ref="I193" si="63">TRUNC(F193*H193,2)</f>
        <v>169.04</v>
      </c>
      <c r="K193" s="7"/>
    </row>
    <row r="194" spans="1:11" ht="38.25" x14ac:dyDescent="0.2">
      <c r="A194" s="23" t="s">
        <v>623</v>
      </c>
      <c r="B194" s="27">
        <v>89557</v>
      </c>
      <c r="C194" s="23" t="s">
        <v>5</v>
      </c>
      <c r="D194" s="23" t="s">
        <v>562</v>
      </c>
      <c r="E194" s="25" t="s">
        <v>9</v>
      </c>
      <c r="F194" s="97">
        <v>1</v>
      </c>
      <c r="G194" s="103">
        <v>29.18</v>
      </c>
      <c r="H194" s="103">
        <f t="shared" si="57"/>
        <v>36.96</v>
      </c>
      <c r="I194" s="103">
        <f t="shared" si="58"/>
        <v>36.96</v>
      </c>
      <c r="K194" s="7"/>
    </row>
    <row r="195" spans="1:11" ht="63.75" x14ac:dyDescent="0.2">
      <c r="A195" s="23" t="s">
        <v>397</v>
      </c>
      <c r="B195" s="28" t="s">
        <v>337</v>
      </c>
      <c r="C195" s="23" t="s">
        <v>3</v>
      </c>
      <c r="D195" s="23" t="s">
        <v>336</v>
      </c>
      <c r="E195" s="25" t="s">
        <v>9</v>
      </c>
      <c r="F195" s="97">
        <v>3</v>
      </c>
      <c r="G195" s="103">
        <v>356.9</v>
      </c>
      <c r="H195" s="103">
        <f t="shared" si="57"/>
        <v>452.15</v>
      </c>
      <c r="I195" s="103">
        <f t="shared" si="58"/>
        <v>1356.45</v>
      </c>
      <c r="K195" s="7"/>
    </row>
    <row r="196" spans="1:11" x14ac:dyDescent="0.2">
      <c r="A196" s="33" t="s">
        <v>83</v>
      </c>
      <c r="B196" s="33"/>
      <c r="C196" s="33"/>
      <c r="D196" s="33" t="s">
        <v>637</v>
      </c>
      <c r="E196" s="106"/>
      <c r="F196" s="111"/>
      <c r="G196" s="101"/>
      <c r="H196" s="114"/>
      <c r="I196" s="102">
        <f>SUM(I197:I222)</f>
        <v>11789.61</v>
      </c>
      <c r="K196" s="7"/>
    </row>
    <row r="197" spans="1:11" ht="38.25" x14ac:dyDescent="0.2">
      <c r="A197" s="23" t="s">
        <v>84</v>
      </c>
      <c r="B197" s="27">
        <v>89711</v>
      </c>
      <c r="C197" s="23" t="s">
        <v>5</v>
      </c>
      <c r="D197" s="23" t="s">
        <v>563</v>
      </c>
      <c r="E197" s="25" t="s">
        <v>13</v>
      </c>
      <c r="F197" s="97">
        <v>29</v>
      </c>
      <c r="G197" s="103">
        <v>19.170000000000002</v>
      </c>
      <c r="H197" s="103">
        <f t="shared" ref="H197:H222" si="64">TRUNC((1+$I$15)*G197,2)</f>
        <v>24.28</v>
      </c>
      <c r="I197" s="103">
        <f t="shared" ref="I197:I222" si="65">TRUNC(F197*H197,2)</f>
        <v>704.12</v>
      </c>
      <c r="K197" s="7"/>
    </row>
    <row r="198" spans="1:11" ht="38.25" x14ac:dyDescent="0.2">
      <c r="A198" s="23" t="s">
        <v>188</v>
      </c>
      <c r="B198" s="27">
        <v>89798</v>
      </c>
      <c r="C198" s="23" t="s">
        <v>5</v>
      </c>
      <c r="D198" s="23" t="s">
        <v>556</v>
      </c>
      <c r="E198" s="25" t="s">
        <v>13</v>
      </c>
      <c r="F198" s="97">
        <v>67</v>
      </c>
      <c r="G198" s="103">
        <v>12.66</v>
      </c>
      <c r="H198" s="103">
        <f t="shared" si="64"/>
        <v>16.03</v>
      </c>
      <c r="I198" s="103">
        <f t="shared" si="65"/>
        <v>1074.01</v>
      </c>
      <c r="K198" s="7"/>
    </row>
    <row r="199" spans="1:11" ht="38.25" x14ac:dyDescent="0.2">
      <c r="A199" s="23" t="s">
        <v>189</v>
      </c>
      <c r="B199" s="27">
        <v>89800</v>
      </c>
      <c r="C199" s="23" t="s">
        <v>5</v>
      </c>
      <c r="D199" s="23" t="s">
        <v>557</v>
      </c>
      <c r="E199" s="25" t="s">
        <v>13</v>
      </c>
      <c r="F199" s="97">
        <v>31</v>
      </c>
      <c r="G199" s="103">
        <v>26.36</v>
      </c>
      <c r="H199" s="103">
        <f t="shared" si="64"/>
        <v>33.39</v>
      </c>
      <c r="I199" s="103">
        <f t="shared" si="65"/>
        <v>1035.0899999999999</v>
      </c>
      <c r="K199" s="7"/>
    </row>
    <row r="200" spans="1:11" ht="38.25" x14ac:dyDescent="0.2">
      <c r="A200" s="23" t="s">
        <v>190</v>
      </c>
      <c r="B200" s="27">
        <v>89726</v>
      </c>
      <c r="C200" s="23" t="s">
        <v>5</v>
      </c>
      <c r="D200" s="23" t="s">
        <v>564</v>
      </c>
      <c r="E200" s="25" t="s">
        <v>13</v>
      </c>
      <c r="F200" s="97">
        <v>2</v>
      </c>
      <c r="G200" s="103">
        <v>9.2899999999999991</v>
      </c>
      <c r="H200" s="103">
        <f t="shared" si="64"/>
        <v>11.76</v>
      </c>
      <c r="I200" s="103">
        <f t="shared" si="65"/>
        <v>23.52</v>
      </c>
      <c r="K200" s="7"/>
    </row>
    <row r="201" spans="1:11" ht="38.25" x14ac:dyDescent="0.2">
      <c r="A201" s="23" t="s">
        <v>191</v>
      </c>
      <c r="B201" s="27">
        <v>89732</v>
      </c>
      <c r="C201" s="23" t="s">
        <v>5</v>
      </c>
      <c r="D201" s="23" t="s">
        <v>565</v>
      </c>
      <c r="E201" s="25" t="s">
        <v>13</v>
      </c>
      <c r="F201" s="97">
        <v>13</v>
      </c>
      <c r="G201" s="103">
        <v>14.06</v>
      </c>
      <c r="H201" s="103">
        <f t="shared" si="64"/>
        <v>17.809999999999999</v>
      </c>
      <c r="I201" s="103">
        <f t="shared" ref="I201" si="66">TRUNC(F201*H201,2)</f>
        <v>231.53</v>
      </c>
      <c r="K201" s="7"/>
    </row>
    <row r="202" spans="1:11" ht="38.25" x14ac:dyDescent="0.2">
      <c r="A202" s="23" t="s">
        <v>192</v>
      </c>
      <c r="B202" s="27">
        <v>89810</v>
      </c>
      <c r="C202" s="23" t="s">
        <v>5</v>
      </c>
      <c r="D202" s="23" t="s">
        <v>566</v>
      </c>
      <c r="E202" s="25" t="s">
        <v>13</v>
      </c>
      <c r="F202" s="97">
        <v>2</v>
      </c>
      <c r="G202" s="103">
        <v>26.73</v>
      </c>
      <c r="H202" s="103">
        <f t="shared" si="64"/>
        <v>33.86</v>
      </c>
      <c r="I202" s="103">
        <f t="shared" ref="I202" si="67">TRUNC(F202*H202,2)</f>
        <v>67.72</v>
      </c>
      <c r="K202" s="7"/>
    </row>
    <row r="203" spans="1:11" ht="38.25" x14ac:dyDescent="0.2">
      <c r="A203" s="23" t="s">
        <v>193</v>
      </c>
      <c r="B203" s="27">
        <v>89731</v>
      </c>
      <c r="C203" s="23" t="s">
        <v>5</v>
      </c>
      <c r="D203" s="23" t="s">
        <v>567</v>
      </c>
      <c r="E203" s="25" t="s">
        <v>9</v>
      </c>
      <c r="F203" s="97">
        <v>12</v>
      </c>
      <c r="G203" s="103">
        <v>13.37</v>
      </c>
      <c r="H203" s="103">
        <f t="shared" si="64"/>
        <v>16.93</v>
      </c>
      <c r="I203" s="103">
        <f t="shared" si="65"/>
        <v>203.16</v>
      </c>
      <c r="K203" s="7"/>
    </row>
    <row r="204" spans="1:11" ht="38.25" x14ac:dyDescent="0.2">
      <c r="A204" s="23" t="s">
        <v>194</v>
      </c>
      <c r="B204" s="27">
        <v>89732</v>
      </c>
      <c r="C204" s="23" t="s">
        <v>5</v>
      </c>
      <c r="D204" s="23" t="s">
        <v>519</v>
      </c>
      <c r="E204" s="25" t="s">
        <v>9</v>
      </c>
      <c r="F204" s="97">
        <v>11</v>
      </c>
      <c r="G204" s="103">
        <v>14.06</v>
      </c>
      <c r="H204" s="103">
        <f t="shared" si="64"/>
        <v>17.809999999999999</v>
      </c>
      <c r="I204" s="103">
        <f t="shared" ref="I204" si="68">TRUNC(F204*H204,2)</f>
        <v>195.91</v>
      </c>
      <c r="K204" s="7"/>
    </row>
    <row r="205" spans="1:11" ht="38.25" x14ac:dyDescent="0.2">
      <c r="A205" s="23" t="s">
        <v>195</v>
      </c>
      <c r="B205" s="27">
        <v>89748</v>
      </c>
      <c r="C205" s="23" t="s">
        <v>5</v>
      </c>
      <c r="D205" s="23" t="s">
        <v>520</v>
      </c>
      <c r="E205" s="25" t="s">
        <v>9</v>
      </c>
      <c r="F205" s="97">
        <v>2</v>
      </c>
      <c r="G205" s="103">
        <v>39.22</v>
      </c>
      <c r="H205" s="103">
        <f t="shared" si="64"/>
        <v>49.68</v>
      </c>
      <c r="I205" s="103">
        <f t="shared" ref="I205" si="69">TRUNC(F205*H205,2)</f>
        <v>99.36</v>
      </c>
      <c r="K205" s="7"/>
    </row>
    <row r="206" spans="1:11" ht="38.25" x14ac:dyDescent="0.2">
      <c r="A206" s="23" t="s">
        <v>196</v>
      </c>
      <c r="B206" s="27">
        <v>89728</v>
      </c>
      <c r="C206" s="23" t="s">
        <v>5</v>
      </c>
      <c r="D206" s="23" t="s">
        <v>521</v>
      </c>
      <c r="E206" s="25" t="s">
        <v>9</v>
      </c>
      <c r="F206" s="97">
        <v>11</v>
      </c>
      <c r="G206" s="103">
        <v>11.85</v>
      </c>
      <c r="H206" s="103">
        <f t="shared" si="64"/>
        <v>15.01</v>
      </c>
      <c r="I206" s="103">
        <f t="shared" si="65"/>
        <v>165.11</v>
      </c>
      <c r="K206" s="7"/>
    </row>
    <row r="207" spans="1:11" ht="38.25" x14ac:dyDescent="0.2">
      <c r="A207" s="23" t="s">
        <v>197</v>
      </c>
      <c r="B207" s="27">
        <v>89733</v>
      </c>
      <c r="C207" s="23" t="s">
        <v>5</v>
      </c>
      <c r="D207" s="23" t="s">
        <v>568</v>
      </c>
      <c r="E207" s="25" t="s">
        <v>9</v>
      </c>
      <c r="F207" s="97">
        <v>6</v>
      </c>
      <c r="G207" s="103">
        <v>21.44</v>
      </c>
      <c r="H207" s="103">
        <f t="shared" si="64"/>
        <v>27.16</v>
      </c>
      <c r="I207" s="103">
        <f t="shared" ref="I207:I208" si="70">TRUNC(F207*H207,2)</f>
        <v>162.96</v>
      </c>
      <c r="K207" s="7"/>
    </row>
    <row r="208" spans="1:11" ht="38.25" x14ac:dyDescent="0.2">
      <c r="A208" s="23" t="s">
        <v>624</v>
      </c>
      <c r="B208" s="27">
        <v>89748</v>
      </c>
      <c r="C208" s="23" t="s">
        <v>5</v>
      </c>
      <c r="D208" s="23" t="s">
        <v>522</v>
      </c>
      <c r="E208" s="25" t="s">
        <v>9</v>
      </c>
      <c r="F208" s="97">
        <v>3</v>
      </c>
      <c r="G208" s="103">
        <v>39.22</v>
      </c>
      <c r="H208" s="103">
        <f t="shared" si="64"/>
        <v>49.68</v>
      </c>
      <c r="I208" s="103">
        <f t="shared" si="70"/>
        <v>149.04</v>
      </c>
      <c r="K208" s="7"/>
    </row>
    <row r="209" spans="1:11" ht="38.25" x14ac:dyDescent="0.2">
      <c r="A209" s="23" t="s">
        <v>625</v>
      </c>
      <c r="B209" s="27">
        <v>89731</v>
      </c>
      <c r="C209" s="23" t="s">
        <v>5</v>
      </c>
      <c r="D209" s="23" t="s">
        <v>523</v>
      </c>
      <c r="E209" s="25" t="s">
        <v>9</v>
      </c>
      <c r="F209" s="97">
        <v>8</v>
      </c>
      <c r="G209" s="103">
        <v>13.37</v>
      </c>
      <c r="H209" s="103">
        <f t="shared" si="64"/>
        <v>16.93</v>
      </c>
      <c r="I209" s="103">
        <f t="shared" ref="I209" si="71">TRUNC(F209*H209,2)</f>
        <v>135.44</v>
      </c>
      <c r="K209" s="7"/>
    </row>
    <row r="210" spans="1:11" ht="38.25" x14ac:dyDescent="0.2">
      <c r="A210" s="23" t="s">
        <v>398</v>
      </c>
      <c r="B210" s="27">
        <v>89834</v>
      </c>
      <c r="C210" s="23" t="s">
        <v>5</v>
      </c>
      <c r="D210" s="23" t="s">
        <v>569</v>
      </c>
      <c r="E210" s="25" t="s">
        <v>9</v>
      </c>
      <c r="F210" s="97">
        <v>2</v>
      </c>
      <c r="G210" s="103">
        <v>48.4</v>
      </c>
      <c r="H210" s="103">
        <f t="shared" si="64"/>
        <v>61.31</v>
      </c>
      <c r="I210" s="103">
        <f t="shared" si="65"/>
        <v>122.62</v>
      </c>
      <c r="K210" s="7"/>
    </row>
    <row r="211" spans="1:11" ht="38.25" x14ac:dyDescent="0.2">
      <c r="A211" s="23" t="s">
        <v>399</v>
      </c>
      <c r="B211" s="27">
        <v>89785</v>
      </c>
      <c r="C211" s="23" t="s">
        <v>5</v>
      </c>
      <c r="D211" s="23" t="s">
        <v>575</v>
      </c>
      <c r="E211" s="25" t="s">
        <v>9</v>
      </c>
      <c r="F211" s="97">
        <v>3</v>
      </c>
      <c r="G211" s="103">
        <v>24.11</v>
      </c>
      <c r="H211" s="103">
        <f t="shared" si="64"/>
        <v>30.54</v>
      </c>
      <c r="I211" s="103">
        <f t="shared" si="65"/>
        <v>91.62</v>
      </c>
      <c r="K211" s="7"/>
    </row>
    <row r="212" spans="1:11" ht="38.25" x14ac:dyDescent="0.2">
      <c r="A212" s="23" t="s">
        <v>400</v>
      </c>
      <c r="B212" s="27">
        <v>89797</v>
      </c>
      <c r="C212" s="23" t="s">
        <v>5</v>
      </c>
      <c r="D212" s="23" t="s">
        <v>570</v>
      </c>
      <c r="E212" s="25" t="s">
        <v>9</v>
      </c>
      <c r="F212" s="97">
        <v>3</v>
      </c>
      <c r="G212" s="103">
        <v>94.02</v>
      </c>
      <c r="H212" s="103">
        <f t="shared" si="64"/>
        <v>119.11</v>
      </c>
      <c r="I212" s="103">
        <f t="shared" si="65"/>
        <v>357.33</v>
      </c>
      <c r="K212" s="7"/>
    </row>
    <row r="213" spans="1:11" ht="38.25" x14ac:dyDescent="0.2">
      <c r="A213" s="23" t="s">
        <v>401</v>
      </c>
      <c r="B213" s="27">
        <v>89784</v>
      </c>
      <c r="C213" s="23" t="s">
        <v>5</v>
      </c>
      <c r="D213" s="23" t="s">
        <v>571</v>
      </c>
      <c r="E213" s="25" t="s">
        <v>9</v>
      </c>
      <c r="F213" s="97">
        <v>4</v>
      </c>
      <c r="G213" s="103">
        <v>21.87</v>
      </c>
      <c r="H213" s="103">
        <f t="shared" si="64"/>
        <v>27.7</v>
      </c>
      <c r="I213" s="103">
        <f t="shared" si="65"/>
        <v>110.8</v>
      </c>
      <c r="K213" s="7"/>
    </row>
    <row r="214" spans="1:11" ht="38.25" x14ac:dyDescent="0.2">
      <c r="A214" s="23" t="s">
        <v>198</v>
      </c>
      <c r="B214" s="27">
        <v>89557</v>
      </c>
      <c r="C214" s="23" t="s">
        <v>5</v>
      </c>
      <c r="D214" s="23" t="s">
        <v>572</v>
      </c>
      <c r="E214" s="25" t="s">
        <v>9</v>
      </c>
      <c r="F214" s="97">
        <v>1</v>
      </c>
      <c r="G214" s="103">
        <v>29.18</v>
      </c>
      <c r="H214" s="103">
        <f t="shared" si="64"/>
        <v>36.96</v>
      </c>
      <c r="I214" s="103">
        <f t="shared" si="65"/>
        <v>36.96</v>
      </c>
      <c r="K214" s="7"/>
    </row>
    <row r="215" spans="1:11" ht="38.25" x14ac:dyDescent="0.2">
      <c r="A215" s="23" t="s">
        <v>199</v>
      </c>
      <c r="B215" s="27">
        <v>89707</v>
      </c>
      <c r="C215" s="23" t="s">
        <v>5</v>
      </c>
      <c r="D215" s="23" t="s">
        <v>573</v>
      </c>
      <c r="E215" s="25" t="s">
        <v>9</v>
      </c>
      <c r="F215" s="97">
        <v>4</v>
      </c>
      <c r="G215" s="103">
        <v>42.54</v>
      </c>
      <c r="H215" s="103">
        <f t="shared" si="64"/>
        <v>53.89</v>
      </c>
      <c r="I215" s="103">
        <f t="shared" si="65"/>
        <v>215.56</v>
      </c>
      <c r="K215" s="7"/>
    </row>
    <row r="216" spans="1:11" ht="38.25" x14ac:dyDescent="0.2">
      <c r="A216" s="23" t="s">
        <v>200</v>
      </c>
      <c r="B216" s="27">
        <v>89708</v>
      </c>
      <c r="C216" s="23" t="s">
        <v>5</v>
      </c>
      <c r="D216" s="23" t="s">
        <v>574</v>
      </c>
      <c r="E216" s="25" t="s">
        <v>9</v>
      </c>
      <c r="F216" s="97">
        <v>2</v>
      </c>
      <c r="G216" s="103">
        <v>90.81</v>
      </c>
      <c r="H216" s="103">
        <f t="shared" si="64"/>
        <v>115.04</v>
      </c>
      <c r="I216" s="103">
        <f t="shared" ref="I216" si="72">TRUNC(F216*H216,2)</f>
        <v>230.08</v>
      </c>
      <c r="K216" s="7"/>
    </row>
    <row r="217" spans="1:11" x14ac:dyDescent="0.2">
      <c r="A217" s="23" t="s">
        <v>201</v>
      </c>
      <c r="B217" s="28" t="s">
        <v>338</v>
      </c>
      <c r="C217" s="23" t="s">
        <v>3</v>
      </c>
      <c r="D217" s="23" t="s">
        <v>85</v>
      </c>
      <c r="E217" s="25" t="s">
        <v>4</v>
      </c>
      <c r="F217" s="97">
        <v>3</v>
      </c>
      <c r="G217" s="103">
        <v>7.75</v>
      </c>
      <c r="H217" s="103">
        <f t="shared" si="64"/>
        <v>9.81</v>
      </c>
      <c r="I217" s="103">
        <f t="shared" si="65"/>
        <v>29.43</v>
      </c>
      <c r="K217" s="7"/>
    </row>
    <row r="218" spans="1:11" ht="38.25" x14ac:dyDescent="0.2">
      <c r="A218" s="23" t="s">
        <v>626</v>
      </c>
      <c r="B218" s="28" t="s">
        <v>340</v>
      </c>
      <c r="C218" s="23" t="s">
        <v>3</v>
      </c>
      <c r="D218" s="23" t="s">
        <v>339</v>
      </c>
      <c r="E218" s="25" t="s">
        <v>9</v>
      </c>
      <c r="F218" s="97">
        <v>1</v>
      </c>
      <c r="G218" s="103">
        <v>165.94</v>
      </c>
      <c r="H218" s="103">
        <f t="shared" si="64"/>
        <v>210.22</v>
      </c>
      <c r="I218" s="103">
        <f t="shared" si="65"/>
        <v>210.22</v>
      </c>
      <c r="K218" s="7"/>
    </row>
    <row r="219" spans="1:11" ht="54" customHeight="1" x14ac:dyDescent="0.2">
      <c r="A219" s="23" t="s">
        <v>627</v>
      </c>
      <c r="B219" s="28" t="s">
        <v>342</v>
      </c>
      <c r="C219" s="23" t="s">
        <v>3</v>
      </c>
      <c r="D219" s="23" t="s">
        <v>341</v>
      </c>
      <c r="E219" s="25" t="s">
        <v>9</v>
      </c>
      <c r="F219" s="97">
        <v>2</v>
      </c>
      <c r="G219" s="103">
        <v>176.43</v>
      </c>
      <c r="H219" s="103">
        <f t="shared" si="64"/>
        <v>223.51</v>
      </c>
      <c r="I219" s="103">
        <f t="shared" si="65"/>
        <v>447.02</v>
      </c>
      <c r="K219" s="7"/>
    </row>
    <row r="220" spans="1:11" ht="38.25" x14ac:dyDescent="0.2">
      <c r="A220" s="23" t="s">
        <v>628</v>
      </c>
      <c r="B220" s="28" t="s">
        <v>345</v>
      </c>
      <c r="C220" s="23" t="s">
        <v>3</v>
      </c>
      <c r="D220" s="23" t="s">
        <v>79</v>
      </c>
      <c r="E220" s="25" t="s">
        <v>13</v>
      </c>
      <c r="F220" s="97">
        <v>120</v>
      </c>
      <c r="G220" s="103">
        <v>4.88</v>
      </c>
      <c r="H220" s="103">
        <f t="shared" si="64"/>
        <v>6.18</v>
      </c>
      <c r="I220" s="103">
        <f t="shared" si="65"/>
        <v>741.6</v>
      </c>
      <c r="K220" s="7"/>
    </row>
    <row r="221" spans="1:11" ht="38.25" customHeight="1" x14ac:dyDescent="0.2">
      <c r="A221" s="23" t="s">
        <v>629</v>
      </c>
      <c r="B221" s="28" t="s">
        <v>331</v>
      </c>
      <c r="C221" s="23" t="s">
        <v>3</v>
      </c>
      <c r="D221" s="23" t="s">
        <v>80</v>
      </c>
      <c r="E221" s="25" t="s">
        <v>13</v>
      </c>
      <c r="F221" s="97">
        <v>120</v>
      </c>
      <c r="G221" s="103">
        <v>3.08</v>
      </c>
      <c r="H221" s="103">
        <f t="shared" si="64"/>
        <v>3.9</v>
      </c>
      <c r="I221" s="103">
        <f t="shared" si="65"/>
        <v>468</v>
      </c>
      <c r="K221" s="7"/>
    </row>
    <row r="222" spans="1:11" ht="25.5" x14ac:dyDescent="0.2">
      <c r="A222" s="23" t="s">
        <v>630</v>
      </c>
      <c r="B222" s="28" t="s">
        <v>344</v>
      </c>
      <c r="C222" s="23" t="s">
        <v>3</v>
      </c>
      <c r="D222" s="23" t="s">
        <v>343</v>
      </c>
      <c r="E222" s="25" t="s">
        <v>9</v>
      </c>
      <c r="F222" s="97">
        <v>1</v>
      </c>
      <c r="G222" s="103">
        <v>3537.3</v>
      </c>
      <c r="H222" s="103">
        <f t="shared" si="64"/>
        <v>4481.3999999999996</v>
      </c>
      <c r="I222" s="103">
        <f t="shared" si="65"/>
        <v>4481.3999999999996</v>
      </c>
      <c r="K222" s="7"/>
    </row>
    <row r="223" spans="1:11" x14ac:dyDescent="0.2">
      <c r="A223" s="33" t="s">
        <v>86</v>
      </c>
      <c r="B223" s="33"/>
      <c r="C223" s="33"/>
      <c r="D223" s="33" t="s">
        <v>87</v>
      </c>
      <c r="E223" s="106"/>
      <c r="F223" s="111"/>
      <c r="G223" s="101"/>
      <c r="H223" s="114"/>
      <c r="I223" s="102">
        <f>SUM(I224:I238)</f>
        <v>8105.1</v>
      </c>
      <c r="K223" s="7"/>
    </row>
    <row r="224" spans="1:11" ht="38.25" x14ac:dyDescent="0.2">
      <c r="A224" s="23" t="s">
        <v>202</v>
      </c>
      <c r="B224" s="27">
        <v>86937</v>
      </c>
      <c r="C224" s="23" t="s">
        <v>5</v>
      </c>
      <c r="D224" s="23" t="s">
        <v>346</v>
      </c>
      <c r="E224" s="25" t="s">
        <v>9</v>
      </c>
      <c r="F224" s="97">
        <v>3</v>
      </c>
      <c r="G224" s="103">
        <v>234.23</v>
      </c>
      <c r="H224" s="103">
        <f t="shared" ref="H224:H238" si="73">TRUNC((1+$I$15)*G224,2)</f>
        <v>296.74</v>
      </c>
      <c r="I224" s="103">
        <f t="shared" ref="I224:I238" si="74">TRUNC(F224*H224,2)</f>
        <v>890.22</v>
      </c>
      <c r="K224" s="7"/>
    </row>
    <row r="225" spans="1:11" ht="25.5" x14ac:dyDescent="0.2">
      <c r="A225" s="23" t="s">
        <v>203</v>
      </c>
      <c r="B225" s="27">
        <v>100849</v>
      </c>
      <c r="C225" s="23" t="s">
        <v>5</v>
      </c>
      <c r="D225" s="23" t="s">
        <v>89</v>
      </c>
      <c r="E225" s="25" t="s">
        <v>9</v>
      </c>
      <c r="F225" s="97">
        <v>3</v>
      </c>
      <c r="G225" s="103">
        <v>43.44</v>
      </c>
      <c r="H225" s="103">
        <f t="shared" si="73"/>
        <v>55.03</v>
      </c>
      <c r="I225" s="103">
        <f t="shared" si="74"/>
        <v>165.09</v>
      </c>
      <c r="K225" s="7"/>
    </row>
    <row r="226" spans="1:11" ht="39.75" customHeight="1" x14ac:dyDescent="0.2">
      <c r="A226" s="23" t="s">
        <v>204</v>
      </c>
      <c r="B226" s="27">
        <v>86919</v>
      </c>
      <c r="C226" s="23" t="s">
        <v>5</v>
      </c>
      <c r="D226" s="23" t="s">
        <v>88</v>
      </c>
      <c r="E226" s="25" t="s">
        <v>9</v>
      </c>
      <c r="F226" s="97">
        <v>1</v>
      </c>
      <c r="G226" s="103">
        <v>904.77</v>
      </c>
      <c r="H226" s="103">
        <f t="shared" si="73"/>
        <v>1146.25</v>
      </c>
      <c r="I226" s="103">
        <f t="shared" si="74"/>
        <v>1146.25</v>
      </c>
      <c r="K226" s="7"/>
    </row>
    <row r="227" spans="1:11" x14ac:dyDescent="0.2">
      <c r="A227" s="23" t="s">
        <v>205</v>
      </c>
      <c r="B227" s="28" t="s">
        <v>357</v>
      </c>
      <c r="C227" s="23" t="s">
        <v>3</v>
      </c>
      <c r="D227" s="23" t="s">
        <v>356</v>
      </c>
      <c r="E227" s="25" t="s">
        <v>9</v>
      </c>
      <c r="F227" s="97">
        <v>3</v>
      </c>
      <c r="G227" s="103">
        <v>186.04</v>
      </c>
      <c r="H227" s="103">
        <f t="shared" si="73"/>
        <v>235.69</v>
      </c>
      <c r="I227" s="103">
        <f t="shared" si="74"/>
        <v>707.07</v>
      </c>
      <c r="K227" s="7"/>
    </row>
    <row r="228" spans="1:11" x14ac:dyDescent="0.2">
      <c r="A228" s="23" t="s">
        <v>206</v>
      </c>
      <c r="B228" s="28" t="s">
        <v>347</v>
      </c>
      <c r="C228" s="23" t="s">
        <v>3</v>
      </c>
      <c r="D228" s="23" t="s">
        <v>90</v>
      </c>
      <c r="E228" s="25" t="s">
        <v>4</v>
      </c>
      <c r="F228" s="97">
        <v>3</v>
      </c>
      <c r="G228" s="103">
        <v>64.47</v>
      </c>
      <c r="H228" s="103">
        <f t="shared" si="73"/>
        <v>81.67</v>
      </c>
      <c r="I228" s="103">
        <f t="shared" si="74"/>
        <v>245.01</v>
      </c>
      <c r="K228" s="7"/>
    </row>
    <row r="229" spans="1:11" ht="38.25" x14ac:dyDescent="0.2">
      <c r="A229" s="23" t="s">
        <v>207</v>
      </c>
      <c r="B229" s="27">
        <v>86935</v>
      </c>
      <c r="C229" s="23" t="s">
        <v>5</v>
      </c>
      <c r="D229" s="23" t="s">
        <v>352</v>
      </c>
      <c r="E229" s="25" t="s">
        <v>9</v>
      </c>
      <c r="F229" s="97">
        <v>1</v>
      </c>
      <c r="G229" s="103">
        <v>301.67</v>
      </c>
      <c r="H229" s="103">
        <f t="shared" si="73"/>
        <v>382.18</v>
      </c>
      <c r="I229" s="103">
        <f t="shared" si="74"/>
        <v>382.18</v>
      </c>
      <c r="K229" s="7"/>
    </row>
    <row r="230" spans="1:11" ht="38.25" x14ac:dyDescent="0.2">
      <c r="A230" s="23" t="s">
        <v>208</v>
      </c>
      <c r="B230" s="28" t="s">
        <v>349</v>
      </c>
      <c r="C230" s="23" t="s">
        <v>3</v>
      </c>
      <c r="D230" s="23" t="s">
        <v>348</v>
      </c>
      <c r="E230" s="25" t="s">
        <v>4</v>
      </c>
      <c r="F230" s="97">
        <v>3</v>
      </c>
      <c r="G230" s="103">
        <v>92.16</v>
      </c>
      <c r="H230" s="103">
        <f t="shared" si="73"/>
        <v>116.75</v>
      </c>
      <c r="I230" s="103">
        <f t="shared" si="74"/>
        <v>350.25</v>
      </c>
      <c r="K230" s="7"/>
    </row>
    <row r="231" spans="1:11" ht="38.25" x14ac:dyDescent="0.2">
      <c r="A231" s="23" t="s">
        <v>209</v>
      </c>
      <c r="B231" s="28" t="s">
        <v>351</v>
      </c>
      <c r="C231" s="23" t="s">
        <v>3</v>
      </c>
      <c r="D231" s="23" t="s">
        <v>350</v>
      </c>
      <c r="E231" s="25" t="s">
        <v>4</v>
      </c>
      <c r="F231" s="97">
        <v>3</v>
      </c>
      <c r="G231" s="103">
        <v>50.75</v>
      </c>
      <c r="H231" s="103">
        <f t="shared" si="73"/>
        <v>64.290000000000006</v>
      </c>
      <c r="I231" s="103">
        <f t="shared" si="74"/>
        <v>192.87</v>
      </c>
      <c r="K231" s="7"/>
    </row>
    <row r="232" spans="1:11" ht="25.5" x14ac:dyDescent="0.2">
      <c r="A232" s="23" t="s">
        <v>210</v>
      </c>
      <c r="B232" s="27">
        <v>86914</v>
      </c>
      <c r="C232" s="23" t="s">
        <v>5</v>
      </c>
      <c r="D232" s="23" t="s">
        <v>91</v>
      </c>
      <c r="E232" s="25" t="s">
        <v>9</v>
      </c>
      <c r="F232" s="97">
        <v>1</v>
      </c>
      <c r="G232" s="103">
        <v>93.3</v>
      </c>
      <c r="H232" s="103">
        <f t="shared" si="73"/>
        <v>118.2</v>
      </c>
      <c r="I232" s="103">
        <f t="shared" si="74"/>
        <v>118.2</v>
      </c>
      <c r="K232" s="7"/>
    </row>
    <row r="233" spans="1:11" ht="25.5" x14ac:dyDescent="0.2">
      <c r="A233" s="23" t="s">
        <v>211</v>
      </c>
      <c r="B233" s="27">
        <v>86915</v>
      </c>
      <c r="C233" s="23" t="s">
        <v>5</v>
      </c>
      <c r="D233" s="23" t="s">
        <v>353</v>
      </c>
      <c r="E233" s="25" t="s">
        <v>4</v>
      </c>
      <c r="F233" s="97">
        <v>3</v>
      </c>
      <c r="G233" s="103">
        <v>136.08000000000001</v>
      </c>
      <c r="H233" s="103">
        <f t="shared" si="73"/>
        <v>172.39</v>
      </c>
      <c r="I233" s="103">
        <f t="shared" si="74"/>
        <v>517.16999999999996</v>
      </c>
      <c r="K233" s="7"/>
    </row>
    <row r="234" spans="1:11" ht="38.25" x14ac:dyDescent="0.2">
      <c r="A234" s="23" t="s">
        <v>212</v>
      </c>
      <c r="B234" s="28" t="s">
        <v>425</v>
      </c>
      <c r="C234" s="23" t="s">
        <v>3</v>
      </c>
      <c r="D234" s="23" t="s">
        <v>92</v>
      </c>
      <c r="E234" s="25" t="s">
        <v>9</v>
      </c>
      <c r="F234" s="97">
        <v>3</v>
      </c>
      <c r="G234" s="103">
        <v>151.61000000000001</v>
      </c>
      <c r="H234" s="103">
        <f t="shared" si="73"/>
        <v>192.07</v>
      </c>
      <c r="I234" s="103">
        <f t="shared" si="74"/>
        <v>576.21</v>
      </c>
      <c r="K234" s="7"/>
    </row>
    <row r="235" spans="1:11" ht="25.5" x14ac:dyDescent="0.2">
      <c r="A235" s="23" t="s">
        <v>213</v>
      </c>
      <c r="B235" s="27">
        <v>86909</v>
      </c>
      <c r="C235" s="23" t="s">
        <v>5</v>
      </c>
      <c r="D235" s="23" t="s">
        <v>325</v>
      </c>
      <c r="E235" s="25" t="s">
        <v>9</v>
      </c>
      <c r="F235" s="97">
        <v>1</v>
      </c>
      <c r="G235" s="103">
        <v>123.34</v>
      </c>
      <c r="H235" s="103">
        <f t="shared" si="73"/>
        <v>156.25</v>
      </c>
      <c r="I235" s="103">
        <f t="shared" si="74"/>
        <v>156.25</v>
      </c>
      <c r="K235" s="7"/>
    </row>
    <row r="236" spans="1:11" ht="38.25" x14ac:dyDescent="0.2">
      <c r="A236" s="23" t="s">
        <v>214</v>
      </c>
      <c r="B236" s="28" t="s">
        <v>355</v>
      </c>
      <c r="C236" s="23" t="s">
        <v>3</v>
      </c>
      <c r="D236" s="23" t="s">
        <v>93</v>
      </c>
      <c r="E236" s="25" t="s">
        <v>13</v>
      </c>
      <c r="F236" s="97">
        <v>1.5</v>
      </c>
      <c r="G236" s="103">
        <v>48.1</v>
      </c>
      <c r="H236" s="103">
        <f t="shared" si="73"/>
        <v>60.93</v>
      </c>
      <c r="I236" s="103">
        <f t="shared" si="74"/>
        <v>91.39</v>
      </c>
      <c r="K236" s="7"/>
    </row>
    <row r="237" spans="1:11" ht="52.5" customHeight="1" x14ac:dyDescent="0.2">
      <c r="A237" s="23" t="s">
        <v>402</v>
      </c>
      <c r="B237" s="28" t="s">
        <v>354</v>
      </c>
      <c r="C237" s="23" t="s">
        <v>3</v>
      </c>
      <c r="D237" s="23" t="s">
        <v>94</v>
      </c>
      <c r="E237" s="25" t="s">
        <v>7</v>
      </c>
      <c r="F237" s="97">
        <v>2</v>
      </c>
      <c r="G237" s="103">
        <v>372.84</v>
      </c>
      <c r="H237" s="103">
        <f t="shared" si="73"/>
        <v>472.35</v>
      </c>
      <c r="I237" s="103">
        <f t="shared" si="74"/>
        <v>944.7</v>
      </c>
      <c r="K237" s="7"/>
    </row>
    <row r="238" spans="1:11" ht="25.5" x14ac:dyDescent="0.2">
      <c r="A238" s="23" t="s">
        <v>215</v>
      </c>
      <c r="B238" s="27">
        <v>100870</v>
      </c>
      <c r="C238" s="23" t="s">
        <v>5</v>
      </c>
      <c r="D238" s="23" t="s">
        <v>95</v>
      </c>
      <c r="E238" s="25" t="s">
        <v>9</v>
      </c>
      <c r="F238" s="97">
        <v>4</v>
      </c>
      <c r="G238" s="103">
        <v>320.12</v>
      </c>
      <c r="H238" s="103">
        <f t="shared" si="73"/>
        <v>405.56</v>
      </c>
      <c r="I238" s="103">
        <f t="shared" si="74"/>
        <v>1622.24</v>
      </c>
      <c r="K238" s="7"/>
    </row>
    <row r="239" spans="1:11" x14ac:dyDescent="0.2">
      <c r="A239" s="33" t="s">
        <v>96</v>
      </c>
      <c r="B239" s="33"/>
      <c r="C239" s="33"/>
      <c r="D239" s="33" t="s">
        <v>97</v>
      </c>
      <c r="E239" s="106"/>
      <c r="F239" s="111"/>
      <c r="G239" s="101"/>
      <c r="H239" s="114"/>
      <c r="I239" s="102">
        <f>SUM(I240:I243)</f>
        <v>2159.3199999999997</v>
      </c>
      <c r="K239" s="7"/>
    </row>
    <row r="240" spans="1:11" ht="25.5" x14ac:dyDescent="0.2">
      <c r="A240" s="23" t="s">
        <v>216</v>
      </c>
      <c r="B240" s="27">
        <v>97599</v>
      </c>
      <c r="C240" s="23" t="s">
        <v>5</v>
      </c>
      <c r="D240" s="23" t="s">
        <v>98</v>
      </c>
      <c r="E240" s="25" t="s">
        <v>9</v>
      </c>
      <c r="F240" s="97">
        <v>24</v>
      </c>
      <c r="G240" s="103">
        <v>23.03</v>
      </c>
      <c r="H240" s="103">
        <f t="shared" ref="H240:H243" si="75">TRUNC((1+$I$15)*G240,2)</f>
        <v>29.17</v>
      </c>
      <c r="I240" s="103">
        <f t="shared" ref="I240:I243" si="76">TRUNC(F240*H240,2)</f>
        <v>700.08</v>
      </c>
      <c r="K240" s="7"/>
    </row>
    <row r="241" spans="1:11" ht="25.5" x14ac:dyDescent="0.2">
      <c r="A241" s="23" t="s">
        <v>217</v>
      </c>
      <c r="B241" s="27">
        <v>101910</v>
      </c>
      <c r="C241" s="23" t="s">
        <v>5</v>
      </c>
      <c r="D241" s="23" t="s">
        <v>358</v>
      </c>
      <c r="E241" s="25" t="s">
        <v>9</v>
      </c>
      <c r="F241" s="97">
        <v>4</v>
      </c>
      <c r="G241" s="103">
        <v>227.05</v>
      </c>
      <c r="H241" s="103">
        <f t="shared" si="75"/>
        <v>287.64</v>
      </c>
      <c r="I241" s="103">
        <f t="shared" si="76"/>
        <v>1150.56</v>
      </c>
      <c r="K241" s="7"/>
    </row>
    <row r="242" spans="1:11" ht="25.5" x14ac:dyDescent="0.2">
      <c r="A242" s="23" t="s">
        <v>403</v>
      </c>
      <c r="B242" s="28" t="s">
        <v>359</v>
      </c>
      <c r="C242" s="23" t="s">
        <v>3</v>
      </c>
      <c r="D242" s="23" t="s">
        <v>361</v>
      </c>
      <c r="E242" s="107" t="s">
        <v>9</v>
      </c>
      <c r="F242" s="112">
        <v>5</v>
      </c>
      <c r="G242" s="104">
        <v>16.03</v>
      </c>
      <c r="H242" s="103">
        <f t="shared" si="75"/>
        <v>20.3</v>
      </c>
      <c r="I242" s="103">
        <f t="shared" si="76"/>
        <v>101.5</v>
      </c>
      <c r="K242" s="7"/>
    </row>
    <row r="243" spans="1:11" ht="25.5" x14ac:dyDescent="0.2">
      <c r="A243" s="23" t="s">
        <v>218</v>
      </c>
      <c r="B243" s="28" t="s">
        <v>362</v>
      </c>
      <c r="C243" s="23" t="s">
        <v>3</v>
      </c>
      <c r="D243" s="23" t="s">
        <v>360</v>
      </c>
      <c r="E243" s="107" t="s">
        <v>9</v>
      </c>
      <c r="F243" s="112">
        <v>18</v>
      </c>
      <c r="G243" s="104">
        <v>9.09</v>
      </c>
      <c r="H243" s="103">
        <f t="shared" si="75"/>
        <v>11.51</v>
      </c>
      <c r="I243" s="103">
        <f t="shared" si="76"/>
        <v>207.18</v>
      </c>
      <c r="K243" s="7"/>
    </row>
    <row r="244" spans="1:11" x14ac:dyDescent="0.2">
      <c r="A244" s="33" t="s">
        <v>99</v>
      </c>
      <c r="B244" s="33"/>
      <c r="C244" s="33"/>
      <c r="D244" s="33" t="s">
        <v>100</v>
      </c>
      <c r="E244" s="106"/>
      <c r="F244" s="111"/>
      <c r="G244" s="101"/>
      <c r="H244" s="101"/>
      <c r="I244" s="102">
        <f>SUM(I245,I256,I272,I278)</f>
        <v>61994.92</v>
      </c>
      <c r="K244" s="7"/>
    </row>
    <row r="245" spans="1:11" x14ac:dyDescent="0.2">
      <c r="A245" s="33" t="s">
        <v>101</v>
      </c>
      <c r="B245" s="33"/>
      <c r="C245" s="33"/>
      <c r="D245" s="33" t="s">
        <v>102</v>
      </c>
      <c r="E245" s="106"/>
      <c r="F245" s="111"/>
      <c r="G245" s="101"/>
      <c r="H245" s="101"/>
      <c r="I245" s="102">
        <f>SUM(I246:I255)</f>
        <v>13891.61</v>
      </c>
      <c r="K245" s="7"/>
    </row>
    <row r="246" spans="1:11" ht="38.25" x14ac:dyDescent="0.2">
      <c r="A246" s="23" t="s">
        <v>103</v>
      </c>
      <c r="B246" s="27">
        <v>101880</v>
      </c>
      <c r="C246" s="23" t="s">
        <v>5</v>
      </c>
      <c r="D246" s="23" t="s">
        <v>524</v>
      </c>
      <c r="E246" s="25" t="s">
        <v>9</v>
      </c>
      <c r="F246" s="97">
        <v>3</v>
      </c>
      <c r="G246" s="103">
        <v>593.13</v>
      </c>
      <c r="H246" s="103">
        <f t="shared" ref="H246:H255" si="77">TRUNC((1+$I$15)*G246,2)</f>
        <v>751.43</v>
      </c>
      <c r="I246" s="103">
        <f t="shared" ref="I246:I255" si="78">TRUNC(F246*H246,2)</f>
        <v>2254.29</v>
      </c>
      <c r="K246" s="7"/>
    </row>
    <row r="247" spans="1:11" ht="51" x14ac:dyDescent="0.2">
      <c r="A247" s="23" t="s">
        <v>219</v>
      </c>
      <c r="B247" s="28" t="s">
        <v>577</v>
      </c>
      <c r="C247" s="23" t="s">
        <v>3</v>
      </c>
      <c r="D247" s="23" t="s">
        <v>576</v>
      </c>
      <c r="E247" s="25" t="s">
        <v>104</v>
      </c>
      <c r="F247" s="97">
        <v>1</v>
      </c>
      <c r="G247" s="109">
        <v>3456.42</v>
      </c>
      <c r="H247" s="103">
        <f t="shared" si="77"/>
        <v>4378.93</v>
      </c>
      <c r="I247" s="103">
        <f t="shared" si="78"/>
        <v>4378.93</v>
      </c>
      <c r="K247" s="7"/>
    </row>
    <row r="248" spans="1:11" ht="63.75" x14ac:dyDescent="0.2">
      <c r="A248" s="23" t="s">
        <v>220</v>
      </c>
      <c r="B248" s="28" t="s">
        <v>364</v>
      </c>
      <c r="C248" s="23" t="s">
        <v>3</v>
      </c>
      <c r="D248" s="23" t="s">
        <v>363</v>
      </c>
      <c r="E248" s="25" t="s">
        <v>9</v>
      </c>
      <c r="F248" s="97">
        <v>1</v>
      </c>
      <c r="G248" s="103">
        <v>203.5</v>
      </c>
      <c r="H248" s="103">
        <f t="shared" si="77"/>
        <v>257.81</v>
      </c>
      <c r="I248" s="103">
        <f t="shared" si="78"/>
        <v>257.81</v>
      </c>
      <c r="K248" s="7"/>
    </row>
    <row r="249" spans="1:11" ht="25.5" x14ac:dyDescent="0.2">
      <c r="A249" s="23" t="s">
        <v>221</v>
      </c>
      <c r="B249" s="27">
        <v>93653</v>
      </c>
      <c r="C249" s="23" t="s">
        <v>5</v>
      </c>
      <c r="D249" s="23" t="s">
        <v>105</v>
      </c>
      <c r="E249" s="25" t="s">
        <v>9</v>
      </c>
      <c r="F249" s="97">
        <v>14</v>
      </c>
      <c r="G249" s="103">
        <v>17.12</v>
      </c>
      <c r="H249" s="103">
        <f t="shared" si="77"/>
        <v>21.68</v>
      </c>
      <c r="I249" s="103">
        <f t="shared" si="78"/>
        <v>303.52</v>
      </c>
      <c r="K249" s="7"/>
    </row>
    <row r="250" spans="1:11" ht="25.5" x14ac:dyDescent="0.2">
      <c r="A250" s="23" t="s">
        <v>222</v>
      </c>
      <c r="B250" s="27">
        <v>93654</v>
      </c>
      <c r="C250" s="23" t="s">
        <v>5</v>
      </c>
      <c r="D250" s="23" t="s">
        <v>427</v>
      </c>
      <c r="E250" s="25" t="s">
        <v>9</v>
      </c>
      <c r="F250" s="97">
        <v>1</v>
      </c>
      <c r="G250" s="103">
        <v>17.68</v>
      </c>
      <c r="H250" s="103">
        <f t="shared" si="77"/>
        <v>22.39</v>
      </c>
      <c r="I250" s="103">
        <f t="shared" si="78"/>
        <v>22.39</v>
      </c>
      <c r="K250" s="7"/>
    </row>
    <row r="251" spans="1:11" ht="25.5" x14ac:dyDescent="0.2">
      <c r="A251" s="23" t="s">
        <v>223</v>
      </c>
      <c r="B251" s="27">
        <v>93661</v>
      </c>
      <c r="C251" s="23" t="s">
        <v>5</v>
      </c>
      <c r="D251" s="23" t="s">
        <v>106</v>
      </c>
      <c r="E251" s="25" t="s">
        <v>9</v>
      </c>
      <c r="F251" s="97">
        <v>6</v>
      </c>
      <c r="G251" s="103">
        <v>87.97</v>
      </c>
      <c r="H251" s="103">
        <f t="shared" si="77"/>
        <v>111.44</v>
      </c>
      <c r="I251" s="103">
        <f t="shared" si="78"/>
        <v>668.64</v>
      </c>
      <c r="K251" s="7"/>
    </row>
    <row r="252" spans="1:11" ht="25.5" x14ac:dyDescent="0.2">
      <c r="A252" s="23" t="s">
        <v>224</v>
      </c>
      <c r="B252" s="27">
        <v>93662</v>
      </c>
      <c r="C252" s="23" t="s">
        <v>5</v>
      </c>
      <c r="D252" s="23" t="s">
        <v>525</v>
      </c>
      <c r="E252" s="25" t="s">
        <v>9</v>
      </c>
      <c r="F252" s="97">
        <v>1</v>
      </c>
      <c r="G252" s="103">
        <v>90.53</v>
      </c>
      <c r="H252" s="103">
        <f t="shared" si="77"/>
        <v>114.69</v>
      </c>
      <c r="I252" s="103">
        <f t="shared" ref="I252:I253" si="79">TRUNC(F252*H252,2)</f>
        <v>114.69</v>
      </c>
      <c r="K252" s="7"/>
    </row>
    <row r="253" spans="1:11" ht="25.5" x14ac:dyDescent="0.2">
      <c r="A253" s="23" t="s">
        <v>225</v>
      </c>
      <c r="B253" s="27">
        <v>101893</v>
      </c>
      <c r="C253" s="23" t="s">
        <v>5</v>
      </c>
      <c r="D253" s="23" t="s">
        <v>526</v>
      </c>
      <c r="E253" s="25" t="s">
        <v>9</v>
      </c>
      <c r="F253" s="97">
        <v>7</v>
      </c>
      <c r="G253" s="103">
        <v>137.15</v>
      </c>
      <c r="H253" s="103">
        <f t="shared" si="77"/>
        <v>173.75</v>
      </c>
      <c r="I253" s="103">
        <f t="shared" si="79"/>
        <v>1216.25</v>
      </c>
      <c r="K253" s="7"/>
    </row>
    <row r="254" spans="1:11" ht="25.5" x14ac:dyDescent="0.2">
      <c r="A254" s="23" t="s">
        <v>631</v>
      </c>
      <c r="B254" s="27">
        <v>101894</v>
      </c>
      <c r="C254" s="23" t="s">
        <v>5</v>
      </c>
      <c r="D254" s="23" t="s">
        <v>365</v>
      </c>
      <c r="E254" s="25" t="s">
        <v>9</v>
      </c>
      <c r="F254" s="97">
        <v>1</v>
      </c>
      <c r="G254" s="103">
        <v>219.95</v>
      </c>
      <c r="H254" s="103">
        <f t="shared" si="77"/>
        <v>278.64999999999998</v>
      </c>
      <c r="I254" s="103">
        <f t="shared" si="78"/>
        <v>278.64999999999998</v>
      </c>
      <c r="K254" s="7"/>
    </row>
    <row r="255" spans="1:11" ht="25.5" x14ac:dyDescent="0.2">
      <c r="A255" s="23" t="s">
        <v>632</v>
      </c>
      <c r="B255" s="28" t="s">
        <v>367</v>
      </c>
      <c r="C255" s="23" t="s">
        <v>3</v>
      </c>
      <c r="D255" s="23" t="s">
        <v>366</v>
      </c>
      <c r="E255" s="25" t="s">
        <v>9</v>
      </c>
      <c r="F255" s="97">
        <v>12</v>
      </c>
      <c r="G255" s="103">
        <v>289.19</v>
      </c>
      <c r="H255" s="103">
        <f t="shared" si="77"/>
        <v>366.37</v>
      </c>
      <c r="I255" s="103">
        <f t="shared" si="78"/>
        <v>4396.4399999999996</v>
      </c>
      <c r="K255" s="7"/>
    </row>
    <row r="256" spans="1:11" x14ac:dyDescent="0.2">
      <c r="A256" s="33" t="s">
        <v>107</v>
      </c>
      <c r="B256" s="33"/>
      <c r="C256" s="33"/>
      <c r="D256" s="33" t="s">
        <v>108</v>
      </c>
      <c r="E256" s="106"/>
      <c r="F256" s="111"/>
      <c r="G256" s="101"/>
      <c r="H256" s="101"/>
      <c r="I256" s="102">
        <f>SUM(I257:I271)</f>
        <v>15099.43</v>
      </c>
      <c r="K256" s="7"/>
    </row>
    <row r="257" spans="1:11" ht="38.25" x14ac:dyDescent="0.2">
      <c r="A257" s="23" t="s">
        <v>109</v>
      </c>
      <c r="B257" s="27">
        <v>91847</v>
      </c>
      <c r="C257" s="23" t="s">
        <v>5</v>
      </c>
      <c r="D257" s="23" t="s">
        <v>578</v>
      </c>
      <c r="E257" s="25" t="s">
        <v>13</v>
      </c>
      <c r="F257" s="97">
        <v>15</v>
      </c>
      <c r="G257" s="103">
        <v>12.83</v>
      </c>
      <c r="H257" s="103">
        <f t="shared" ref="H257:H271" si="80">TRUNC((1+$I$15)*G257,2)</f>
        <v>16.25</v>
      </c>
      <c r="I257" s="103">
        <f t="shared" ref="I257:I271" si="81">TRUNC(F257*H257,2)</f>
        <v>243.75</v>
      </c>
      <c r="K257" s="7"/>
    </row>
    <row r="258" spans="1:11" ht="38.25" x14ac:dyDescent="0.2">
      <c r="A258" s="23" t="s">
        <v>226</v>
      </c>
      <c r="B258" s="27">
        <v>91857</v>
      </c>
      <c r="C258" s="23" t="s">
        <v>5</v>
      </c>
      <c r="D258" s="23" t="s">
        <v>579</v>
      </c>
      <c r="E258" s="25" t="s">
        <v>13</v>
      </c>
      <c r="F258" s="97">
        <v>15</v>
      </c>
      <c r="G258" s="103">
        <v>14.93</v>
      </c>
      <c r="H258" s="103">
        <f t="shared" si="80"/>
        <v>18.91</v>
      </c>
      <c r="I258" s="103">
        <f t="shared" si="81"/>
        <v>283.64999999999998</v>
      </c>
      <c r="K258" s="7"/>
    </row>
    <row r="259" spans="1:11" ht="38.25" x14ac:dyDescent="0.2">
      <c r="A259" s="23" t="s">
        <v>227</v>
      </c>
      <c r="B259" s="27">
        <v>91845</v>
      </c>
      <c r="C259" s="23" t="s">
        <v>5</v>
      </c>
      <c r="D259" s="23" t="s">
        <v>580</v>
      </c>
      <c r="E259" s="25" t="s">
        <v>13</v>
      </c>
      <c r="F259" s="97">
        <v>300</v>
      </c>
      <c r="G259" s="103">
        <v>7.86</v>
      </c>
      <c r="H259" s="103">
        <f t="shared" si="80"/>
        <v>9.9499999999999993</v>
      </c>
      <c r="I259" s="103">
        <f t="shared" si="81"/>
        <v>2985</v>
      </c>
      <c r="K259" s="7"/>
    </row>
    <row r="260" spans="1:11" ht="38.25" x14ac:dyDescent="0.2">
      <c r="A260" s="23" t="s">
        <v>228</v>
      </c>
      <c r="B260" s="27">
        <v>91855</v>
      </c>
      <c r="C260" s="23" t="s">
        <v>5</v>
      </c>
      <c r="D260" s="23" t="s">
        <v>581</v>
      </c>
      <c r="E260" s="25" t="s">
        <v>13</v>
      </c>
      <c r="F260" s="97">
        <v>290</v>
      </c>
      <c r="G260" s="103">
        <v>10.3</v>
      </c>
      <c r="H260" s="103">
        <f t="shared" si="80"/>
        <v>13.04</v>
      </c>
      <c r="I260" s="103">
        <f t="shared" si="81"/>
        <v>3781.6</v>
      </c>
      <c r="K260" s="7"/>
    </row>
    <row r="261" spans="1:11" ht="38.25" x14ac:dyDescent="0.2">
      <c r="A261" s="23" t="s">
        <v>229</v>
      </c>
      <c r="B261" s="27">
        <v>91851</v>
      </c>
      <c r="C261" s="23" t="s">
        <v>5</v>
      </c>
      <c r="D261" s="23" t="s">
        <v>368</v>
      </c>
      <c r="E261" s="25" t="s">
        <v>13</v>
      </c>
      <c r="F261" s="97">
        <v>60</v>
      </c>
      <c r="G261" s="103">
        <v>8.99</v>
      </c>
      <c r="H261" s="103">
        <f t="shared" si="80"/>
        <v>11.38</v>
      </c>
      <c r="I261" s="103">
        <f t="shared" ref="I261:I262" si="82">TRUNC(F261*H261,2)</f>
        <v>682.8</v>
      </c>
      <c r="K261" s="7"/>
    </row>
    <row r="262" spans="1:11" ht="38.25" x14ac:dyDescent="0.2">
      <c r="A262" s="23" t="s">
        <v>230</v>
      </c>
      <c r="B262" s="27">
        <v>93009</v>
      </c>
      <c r="C262" s="23" t="s">
        <v>5</v>
      </c>
      <c r="D262" s="23" t="s">
        <v>582</v>
      </c>
      <c r="E262" s="25" t="s">
        <v>13</v>
      </c>
      <c r="F262" s="97">
        <v>2</v>
      </c>
      <c r="G262" s="103">
        <v>27.4</v>
      </c>
      <c r="H262" s="103">
        <f t="shared" si="80"/>
        <v>34.71</v>
      </c>
      <c r="I262" s="103">
        <f t="shared" si="82"/>
        <v>69.42</v>
      </c>
      <c r="K262" s="7"/>
    </row>
    <row r="263" spans="1:11" ht="38.25" x14ac:dyDescent="0.2">
      <c r="A263" s="23" t="s">
        <v>231</v>
      </c>
      <c r="B263" s="27">
        <v>93010</v>
      </c>
      <c r="C263" s="23" t="s">
        <v>5</v>
      </c>
      <c r="D263" s="23" t="s">
        <v>583</v>
      </c>
      <c r="E263" s="25" t="s">
        <v>13</v>
      </c>
      <c r="F263" s="97">
        <v>12</v>
      </c>
      <c r="G263" s="103">
        <v>38.44</v>
      </c>
      <c r="H263" s="103">
        <f t="shared" si="80"/>
        <v>48.69</v>
      </c>
      <c r="I263" s="103">
        <f t="shared" ref="I263" si="83">TRUNC(F263*H263,2)</f>
        <v>584.28</v>
      </c>
      <c r="K263" s="7"/>
    </row>
    <row r="264" spans="1:11" ht="25.5" x14ac:dyDescent="0.2">
      <c r="A264" s="23" t="s">
        <v>232</v>
      </c>
      <c r="B264" s="27">
        <v>91940</v>
      </c>
      <c r="C264" s="23" t="s">
        <v>5</v>
      </c>
      <c r="D264" s="23" t="s">
        <v>584</v>
      </c>
      <c r="E264" s="25" t="s">
        <v>9</v>
      </c>
      <c r="F264" s="97">
        <v>79</v>
      </c>
      <c r="G264" s="103">
        <v>16.16</v>
      </c>
      <c r="H264" s="103">
        <f t="shared" si="80"/>
        <v>20.47</v>
      </c>
      <c r="I264" s="103">
        <f t="shared" si="81"/>
        <v>1617.13</v>
      </c>
      <c r="K264" s="7"/>
    </row>
    <row r="265" spans="1:11" ht="25.5" x14ac:dyDescent="0.2">
      <c r="A265" s="23" t="s">
        <v>233</v>
      </c>
      <c r="B265" s="27">
        <v>91939</v>
      </c>
      <c r="C265" s="23" t="s">
        <v>5</v>
      </c>
      <c r="D265" s="23" t="s">
        <v>585</v>
      </c>
      <c r="E265" s="25" t="s">
        <v>9</v>
      </c>
      <c r="F265" s="97">
        <v>11</v>
      </c>
      <c r="G265" s="103">
        <v>27.82</v>
      </c>
      <c r="H265" s="103">
        <f t="shared" si="80"/>
        <v>35.24</v>
      </c>
      <c r="I265" s="103">
        <f t="shared" si="81"/>
        <v>387.64</v>
      </c>
      <c r="K265" s="7"/>
    </row>
    <row r="266" spans="1:11" ht="25.5" x14ac:dyDescent="0.2">
      <c r="A266" s="23" t="s">
        <v>234</v>
      </c>
      <c r="B266" s="27">
        <v>91941</v>
      </c>
      <c r="C266" s="23" t="s">
        <v>5</v>
      </c>
      <c r="D266" s="23" t="s">
        <v>586</v>
      </c>
      <c r="E266" s="25" t="s">
        <v>9</v>
      </c>
      <c r="F266" s="97">
        <v>20</v>
      </c>
      <c r="G266" s="103">
        <v>10.42</v>
      </c>
      <c r="H266" s="103">
        <f t="shared" si="80"/>
        <v>13.2</v>
      </c>
      <c r="I266" s="103">
        <f t="shared" si="81"/>
        <v>264</v>
      </c>
      <c r="K266" s="7"/>
    </row>
    <row r="267" spans="1:11" ht="25.5" x14ac:dyDescent="0.2">
      <c r="A267" s="23" t="s">
        <v>235</v>
      </c>
      <c r="B267" s="27">
        <v>92865</v>
      </c>
      <c r="C267" s="23" t="s">
        <v>5</v>
      </c>
      <c r="D267" s="23" t="s">
        <v>587</v>
      </c>
      <c r="E267" s="25" t="s">
        <v>9</v>
      </c>
      <c r="F267" s="97">
        <v>58</v>
      </c>
      <c r="G267" s="103">
        <v>13.04</v>
      </c>
      <c r="H267" s="103">
        <f t="shared" si="80"/>
        <v>16.52</v>
      </c>
      <c r="I267" s="103">
        <f t="shared" si="81"/>
        <v>958.16</v>
      </c>
      <c r="K267" s="7"/>
    </row>
    <row r="268" spans="1:11" ht="38.25" x14ac:dyDescent="0.2">
      <c r="A268" s="23" t="s">
        <v>236</v>
      </c>
      <c r="B268" s="28" t="s">
        <v>345</v>
      </c>
      <c r="C268" s="23" t="s">
        <v>3</v>
      </c>
      <c r="D268" s="23" t="s">
        <v>79</v>
      </c>
      <c r="E268" s="25" t="s">
        <v>13</v>
      </c>
      <c r="F268" s="97">
        <v>150</v>
      </c>
      <c r="G268" s="103">
        <v>4.88</v>
      </c>
      <c r="H268" s="103">
        <f t="shared" si="80"/>
        <v>6.18</v>
      </c>
      <c r="I268" s="103">
        <f t="shared" si="81"/>
        <v>927</v>
      </c>
      <c r="K268" s="7"/>
    </row>
    <row r="269" spans="1:11" ht="38.25" x14ac:dyDescent="0.2">
      <c r="A269" s="23" t="s">
        <v>237</v>
      </c>
      <c r="B269" s="28" t="s">
        <v>370</v>
      </c>
      <c r="C269" s="23" t="s">
        <v>3</v>
      </c>
      <c r="D269" s="23" t="s">
        <v>110</v>
      </c>
      <c r="E269" s="25" t="s">
        <v>13</v>
      </c>
      <c r="F269" s="97">
        <v>250</v>
      </c>
      <c r="G269" s="103">
        <v>3.13</v>
      </c>
      <c r="H269" s="103">
        <f t="shared" si="80"/>
        <v>3.96</v>
      </c>
      <c r="I269" s="103">
        <f t="shared" si="81"/>
        <v>990</v>
      </c>
      <c r="K269" s="7"/>
    </row>
    <row r="270" spans="1:11" ht="51" x14ac:dyDescent="0.2">
      <c r="A270" s="23" t="s">
        <v>404</v>
      </c>
      <c r="B270" s="28" t="s">
        <v>331</v>
      </c>
      <c r="C270" s="23" t="s">
        <v>3</v>
      </c>
      <c r="D270" s="23" t="s">
        <v>80</v>
      </c>
      <c r="E270" s="25" t="s">
        <v>13</v>
      </c>
      <c r="F270" s="97">
        <v>150</v>
      </c>
      <c r="G270" s="103">
        <v>3.08</v>
      </c>
      <c r="H270" s="103">
        <f t="shared" si="80"/>
        <v>3.9</v>
      </c>
      <c r="I270" s="103">
        <f t="shared" si="81"/>
        <v>585</v>
      </c>
      <c r="K270" s="7"/>
    </row>
    <row r="271" spans="1:11" ht="51" x14ac:dyDescent="0.2">
      <c r="A271" s="23" t="s">
        <v>633</v>
      </c>
      <c r="B271" s="28" t="s">
        <v>369</v>
      </c>
      <c r="C271" s="23" t="s">
        <v>3</v>
      </c>
      <c r="D271" s="23" t="s">
        <v>111</v>
      </c>
      <c r="E271" s="25" t="s">
        <v>13</v>
      </c>
      <c r="F271" s="97">
        <v>250</v>
      </c>
      <c r="G271" s="103">
        <v>2.34</v>
      </c>
      <c r="H271" s="103">
        <f t="shared" si="80"/>
        <v>2.96</v>
      </c>
      <c r="I271" s="103">
        <f t="shared" si="81"/>
        <v>740</v>
      </c>
      <c r="K271" s="7"/>
    </row>
    <row r="272" spans="1:11" x14ac:dyDescent="0.2">
      <c r="A272" s="33" t="s">
        <v>112</v>
      </c>
      <c r="B272" s="33"/>
      <c r="C272" s="33"/>
      <c r="D272" s="33" t="s">
        <v>113</v>
      </c>
      <c r="E272" s="106"/>
      <c r="F272" s="111"/>
      <c r="G272" s="101"/>
      <c r="H272" s="101"/>
      <c r="I272" s="102">
        <f>SUM(I274:I277)</f>
        <v>21484.53</v>
      </c>
      <c r="K272" s="7"/>
    </row>
    <row r="273" spans="1:11" ht="38.25" x14ac:dyDescent="0.2">
      <c r="A273" s="23" t="s">
        <v>527</v>
      </c>
      <c r="B273" s="28" t="s">
        <v>588</v>
      </c>
      <c r="C273" s="23" t="s">
        <v>3</v>
      </c>
      <c r="D273" s="23" t="s">
        <v>528</v>
      </c>
      <c r="E273" s="25" t="s">
        <v>13</v>
      </c>
      <c r="F273" s="97">
        <v>460</v>
      </c>
      <c r="G273" s="103">
        <v>2.77</v>
      </c>
      <c r="H273" s="103">
        <f t="shared" ref="H273:H277" si="84">TRUNC((1+$I$15)*G273,2)</f>
        <v>3.5</v>
      </c>
      <c r="I273" s="103">
        <f t="shared" ref="I273" si="85">TRUNC(F273*H273,2)</f>
        <v>1610</v>
      </c>
      <c r="K273" s="7"/>
    </row>
    <row r="274" spans="1:11" ht="38.25" x14ac:dyDescent="0.2">
      <c r="A274" s="23" t="s">
        <v>114</v>
      </c>
      <c r="B274" s="28" t="s">
        <v>371</v>
      </c>
      <c r="C274" s="23" t="s">
        <v>3</v>
      </c>
      <c r="D274" s="23" t="s">
        <v>115</v>
      </c>
      <c r="E274" s="25" t="s">
        <v>13</v>
      </c>
      <c r="F274" s="97">
        <v>1800</v>
      </c>
      <c r="G274" s="103">
        <v>4.3600000000000003</v>
      </c>
      <c r="H274" s="103">
        <f t="shared" si="84"/>
        <v>5.52</v>
      </c>
      <c r="I274" s="103">
        <f t="shared" ref="I274:I277" si="86">TRUNC(F274*H274,2)</f>
        <v>9936</v>
      </c>
      <c r="K274" s="7"/>
    </row>
    <row r="275" spans="1:11" ht="38.25" x14ac:dyDescent="0.2">
      <c r="A275" s="23" t="s">
        <v>238</v>
      </c>
      <c r="B275" s="28" t="s">
        <v>373</v>
      </c>
      <c r="C275" s="23" t="s">
        <v>3</v>
      </c>
      <c r="D275" s="23" t="s">
        <v>372</v>
      </c>
      <c r="E275" s="25" t="s">
        <v>13</v>
      </c>
      <c r="F275" s="97">
        <v>360</v>
      </c>
      <c r="G275" s="103">
        <v>5.91</v>
      </c>
      <c r="H275" s="103">
        <f t="shared" si="84"/>
        <v>7.48</v>
      </c>
      <c r="I275" s="103">
        <f t="shared" si="86"/>
        <v>2692.8</v>
      </c>
      <c r="K275" s="7"/>
    </row>
    <row r="276" spans="1:11" ht="38.25" x14ac:dyDescent="0.2">
      <c r="A276" s="23" t="s">
        <v>239</v>
      </c>
      <c r="B276" s="28" t="s">
        <v>374</v>
      </c>
      <c r="C276" s="23" t="s">
        <v>3</v>
      </c>
      <c r="D276" s="23" t="s">
        <v>529</v>
      </c>
      <c r="E276" s="25" t="s">
        <v>13</v>
      </c>
      <c r="F276" s="97">
        <v>118</v>
      </c>
      <c r="G276" s="103">
        <v>13.24</v>
      </c>
      <c r="H276" s="103">
        <f t="shared" si="84"/>
        <v>16.77</v>
      </c>
      <c r="I276" s="103">
        <f t="shared" si="86"/>
        <v>1978.86</v>
      </c>
      <c r="K276" s="7"/>
    </row>
    <row r="277" spans="1:11" ht="38.25" x14ac:dyDescent="0.2">
      <c r="A277" s="23" t="s">
        <v>240</v>
      </c>
      <c r="B277" s="28" t="s">
        <v>375</v>
      </c>
      <c r="C277" s="23" t="s">
        <v>3</v>
      </c>
      <c r="D277" s="23" t="s">
        <v>116</v>
      </c>
      <c r="E277" s="25" t="s">
        <v>13</v>
      </c>
      <c r="F277" s="97">
        <v>273</v>
      </c>
      <c r="G277" s="103">
        <v>19.89</v>
      </c>
      <c r="H277" s="103">
        <f t="shared" si="84"/>
        <v>25.19</v>
      </c>
      <c r="I277" s="103">
        <f t="shared" si="86"/>
        <v>6876.87</v>
      </c>
      <c r="K277" s="7"/>
    </row>
    <row r="278" spans="1:11" x14ac:dyDescent="0.2">
      <c r="A278" s="33" t="s">
        <v>117</v>
      </c>
      <c r="B278" s="33"/>
      <c r="C278" s="33"/>
      <c r="D278" s="33" t="s">
        <v>118</v>
      </c>
      <c r="E278" s="106"/>
      <c r="F278" s="111"/>
      <c r="G278" s="101"/>
      <c r="H278" s="101"/>
      <c r="I278" s="102">
        <f>SUM(I279:I289)</f>
        <v>11519.349999999999</v>
      </c>
      <c r="K278" s="7"/>
    </row>
    <row r="279" spans="1:11" ht="25.5" x14ac:dyDescent="0.2">
      <c r="A279" s="23" t="s">
        <v>447</v>
      </c>
      <c r="B279" s="27">
        <v>91993</v>
      </c>
      <c r="C279" s="23" t="s">
        <v>5</v>
      </c>
      <c r="D279" s="23" t="s">
        <v>589</v>
      </c>
      <c r="E279" s="25" t="s">
        <v>9</v>
      </c>
      <c r="F279" s="97">
        <v>7</v>
      </c>
      <c r="G279" s="103">
        <v>42.39</v>
      </c>
      <c r="H279" s="103">
        <f t="shared" ref="H279:H289" si="87">TRUNC((1+$I$15)*G279,2)</f>
        <v>53.7</v>
      </c>
      <c r="I279" s="103">
        <f t="shared" ref="I279:I289" si="88">TRUNC(F279*H279,2)</f>
        <v>375.9</v>
      </c>
      <c r="K279" s="7"/>
    </row>
    <row r="280" spans="1:11" ht="25.5" x14ac:dyDescent="0.2">
      <c r="A280" s="23" t="s">
        <v>448</v>
      </c>
      <c r="B280" s="27">
        <v>91996</v>
      </c>
      <c r="C280" s="23" t="s">
        <v>5</v>
      </c>
      <c r="D280" s="23" t="s">
        <v>590</v>
      </c>
      <c r="E280" s="25" t="s">
        <v>9</v>
      </c>
      <c r="F280" s="97">
        <v>65</v>
      </c>
      <c r="G280" s="103">
        <v>31.59</v>
      </c>
      <c r="H280" s="103">
        <f t="shared" si="87"/>
        <v>40.020000000000003</v>
      </c>
      <c r="I280" s="103">
        <f t="shared" si="88"/>
        <v>2601.3000000000002</v>
      </c>
      <c r="K280" s="7"/>
    </row>
    <row r="281" spans="1:11" ht="25.5" x14ac:dyDescent="0.2">
      <c r="A281" s="23" t="s">
        <v>241</v>
      </c>
      <c r="B281" s="27">
        <v>91953</v>
      </c>
      <c r="C281" s="23" t="s">
        <v>5</v>
      </c>
      <c r="D281" s="23" t="s">
        <v>591</v>
      </c>
      <c r="E281" s="25" t="s">
        <v>9</v>
      </c>
      <c r="F281" s="97">
        <v>17</v>
      </c>
      <c r="G281" s="103">
        <v>26.87</v>
      </c>
      <c r="H281" s="103">
        <f t="shared" si="87"/>
        <v>34.04</v>
      </c>
      <c r="I281" s="103">
        <f t="shared" si="88"/>
        <v>578.67999999999995</v>
      </c>
      <c r="K281" s="7"/>
    </row>
    <row r="282" spans="1:11" ht="38.25" x14ac:dyDescent="0.2">
      <c r="A282" s="23" t="s">
        <v>242</v>
      </c>
      <c r="B282" s="27">
        <v>92027</v>
      </c>
      <c r="C282" s="23" t="s">
        <v>5</v>
      </c>
      <c r="D282" s="23" t="s">
        <v>592</v>
      </c>
      <c r="E282" s="25" t="s">
        <v>9</v>
      </c>
      <c r="F282" s="97">
        <v>2</v>
      </c>
      <c r="G282" s="103">
        <v>59.83</v>
      </c>
      <c r="H282" s="103">
        <f t="shared" si="87"/>
        <v>75.790000000000006</v>
      </c>
      <c r="I282" s="103">
        <f t="shared" si="88"/>
        <v>151.58000000000001</v>
      </c>
      <c r="K282" s="7"/>
    </row>
    <row r="283" spans="1:11" ht="25.5" x14ac:dyDescent="0.2">
      <c r="A283" s="23" t="s">
        <v>243</v>
      </c>
      <c r="B283" s="27">
        <v>91967</v>
      </c>
      <c r="C283" s="23" t="s">
        <v>5</v>
      </c>
      <c r="D283" s="23" t="s">
        <v>593</v>
      </c>
      <c r="E283" s="25" t="s">
        <v>9</v>
      </c>
      <c r="F283" s="97">
        <v>1</v>
      </c>
      <c r="G283" s="103">
        <v>55.17</v>
      </c>
      <c r="H283" s="103">
        <f t="shared" si="87"/>
        <v>69.89</v>
      </c>
      <c r="I283" s="103">
        <f t="shared" si="88"/>
        <v>69.89</v>
      </c>
      <c r="K283" s="7"/>
    </row>
    <row r="284" spans="1:11" ht="25.5" x14ac:dyDescent="0.2">
      <c r="A284" s="23" t="s">
        <v>244</v>
      </c>
      <c r="B284" s="27">
        <v>91955</v>
      </c>
      <c r="C284" s="23" t="s">
        <v>5</v>
      </c>
      <c r="D284" s="23" t="s">
        <v>594</v>
      </c>
      <c r="E284" s="25" t="s">
        <v>9</v>
      </c>
      <c r="F284" s="97">
        <v>7</v>
      </c>
      <c r="G284" s="103">
        <v>32.659999999999997</v>
      </c>
      <c r="H284" s="103">
        <f t="shared" si="87"/>
        <v>41.37</v>
      </c>
      <c r="I284" s="103">
        <f t="shared" si="88"/>
        <v>289.58999999999997</v>
      </c>
      <c r="K284" s="7"/>
    </row>
    <row r="285" spans="1:11" ht="25.5" x14ac:dyDescent="0.2">
      <c r="A285" s="23" t="s">
        <v>245</v>
      </c>
      <c r="B285" s="27">
        <v>97595</v>
      </c>
      <c r="C285" s="23" t="s">
        <v>5</v>
      </c>
      <c r="D285" s="23" t="s">
        <v>376</v>
      </c>
      <c r="E285" s="25" t="s">
        <v>9</v>
      </c>
      <c r="F285" s="97">
        <v>1</v>
      </c>
      <c r="G285" s="103">
        <v>106.57</v>
      </c>
      <c r="H285" s="103">
        <f t="shared" si="87"/>
        <v>135.01</v>
      </c>
      <c r="I285" s="103">
        <f t="shared" si="88"/>
        <v>135.01</v>
      </c>
      <c r="K285" s="7"/>
    </row>
    <row r="286" spans="1:11" ht="25.5" customHeight="1" x14ac:dyDescent="0.2">
      <c r="A286" s="23" t="s">
        <v>246</v>
      </c>
      <c r="B286" s="27">
        <v>97585</v>
      </c>
      <c r="C286" s="23" t="s">
        <v>5</v>
      </c>
      <c r="D286" s="23" t="s">
        <v>270</v>
      </c>
      <c r="E286" s="25" t="s">
        <v>9</v>
      </c>
      <c r="F286" s="97">
        <v>23</v>
      </c>
      <c r="G286" s="103">
        <v>122.15</v>
      </c>
      <c r="H286" s="103">
        <f t="shared" si="87"/>
        <v>154.75</v>
      </c>
      <c r="I286" s="103">
        <f t="shared" si="88"/>
        <v>3559.25</v>
      </c>
      <c r="K286" s="7"/>
    </row>
    <row r="287" spans="1:11" ht="39.75" customHeight="1" x14ac:dyDescent="0.2">
      <c r="A287" s="23" t="s">
        <v>247</v>
      </c>
      <c r="B287" s="28" t="s">
        <v>380</v>
      </c>
      <c r="C287" s="23" t="s">
        <v>3</v>
      </c>
      <c r="D287" s="23" t="s">
        <v>379</v>
      </c>
      <c r="E287" s="31" t="s">
        <v>41</v>
      </c>
      <c r="F287" s="97">
        <v>35</v>
      </c>
      <c r="G287" s="103">
        <v>60.92</v>
      </c>
      <c r="H287" s="103">
        <f t="shared" si="87"/>
        <v>77.17</v>
      </c>
      <c r="I287" s="103">
        <f t="shared" si="88"/>
        <v>2700.95</v>
      </c>
      <c r="K287" s="7"/>
    </row>
    <row r="288" spans="1:11" ht="38.25" x14ac:dyDescent="0.2">
      <c r="A288" s="23" t="s">
        <v>248</v>
      </c>
      <c r="B288" s="28" t="s">
        <v>378</v>
      </c>
      <c r="C288" s="23" t="s">
        <v>3</v>
      </c>
      <c r="D288" s="30" t="s">
        <v>377</v>
      </c>
      <c r="E288" s="31" t="s">
        <v>4</v>
      </c>
      <c r="F288" s="97">
        <v>3</v>
      </c>
      <c r="G288" s="103">
        <v>100.15</v>
      </c>
      <c r="H288" s="103">
        <f t="shared" si="87"/>
        <v>126.88</v>
      </c>
      <c r="I288" s="103">
        <f t="shared" si="88"/>
        <v>380.64</v>
      </c>
      <c r="K288" s="7"/>
    </row>
    <row r="289" spans="1:12" ht="38.25" x14ac:dyDescent="0.2">
      <c r="A289" s="23" t="s">
        <v>249</v>
      </c>
      <c r="B289" s="28" t="s">
        <v>382</v>
      </c>
      <c r="C289" s="23" t="s">
        <v>3</v>
      </c>
      <c r="D289" s="30" t="s">
        <v>381</v>
      </c>
      <c r="E289" s="31" t="s">
        <v>4</v>
      </c>
      <c r="F289" s="97">
        <v>8</v>
      </c>
      <c r="G289" s="103">
        <v>66.760000000000005</v>
      </c>
      <c r="H289" s="103">
        <f t="shared" si="87"/>
        <v>84.57</v>
      </c>
      <c r="I289" s="103">
        <f t="shared" si="88"/>
        <v>676.56</v>
      </c>
      <c r="K289" s="7"/>
    </row>
    <row r="290" spans="1:12" x14ac:dyDescent="0.2">
      <c r="A290" s="33">
        <v>17</v>
      </c>
      <c r="B290" s="33"/>
      <c r="C290" s="33"/>
      <c r="D290" s="33" t="s">
        <v>119</v>
      </c>
      <c r="E290" s="106"/>
      <c r="F290" s="111"/>
      <c r="G290" s="101"/>
      <c r="H290" s="101"/>
      <c r="I290" s="102">
        <f>SUM(I291:I297)</f>
        <v>195521.73</v>
      </c>
      <c r="K290" s="7"/>
    </row>
    <row r="291" spans="1:12" ht="21.75" customHeight="1" x14ac:dyDescent="0.2">
      <c r="A291" s="23" t="s">
        <v>405</v>
      </c>
      <c r="B291" s="28" t="s">
        <v>383</v>
      </c>
      <c r="C291" s="23" t="s">
        <v>3</v>
      </c>
      <c r="D291" s="23" t="s">
        <v>120</v>
      </c>
      <c r="E291" s="25" t="s">
        <v>4</v>
      </c>
      <c r="F291" s="97">
        <v>3</v>
      </c>
      <c r="G291" s="103">
        <v>680.12</v>
      </c>
      <c r="H291" s="103">
        <f t="shared" ref="H291:H295" si="89">TRUNC((1+$I$15)*G291,2)</f>
        <v>861.64</v>
      </c>
      <c r="I291" s="103">
        <f t="shared" ref="I291:I293" si="90">TRUNC(F291*H291,2)</f>
        <v>2584.92</v>
      </c>
      <c r="K291" s="7"/>
    </row>
    <row r="292" spans="1:12" ht="25.5" x14ac:dyDescent="0.2">
      <c r="A292" s="23" t="s">
        <v>406</v>
      </c>
      <c r="B292" s="28" t="s">
        <v>385</v>
      </c>
      <c r="C292" s="23" t="s">
        <v>3</v>
      </c>
      <c r="D292" s="23" t="s">
        <v>384</v>
      </c>
      <c r="E292" s="31" t="s">
        <v>78</v>
      </c>
      <c r="F292" s="97">
        <v>1</v>
      </c>
      <c r="G292" s="103">
        <v>989.6</v>
      </c>
      <c r="H292" s="103">
        <f t="shared" si="89"/>
        <v>1253.72</v>
      </c>
      <c r="I292" s="103">
        <f t="shared" si="90"/>
        <v>1253.72</v>
      </c>
      <c r="K292" s="7"/>
    </row>
    <row r="293" spans="1:12" ht="25.5" x14ac:dyDescent="0.2">
      <c r="A293" s="23" t="s">
        <v>407</v>
      </c>
      <c r="B293" s="28" t="s">
        <v>386</v>
      </c>
      <c r="C293" s="23" t="s">
        <v>3</v>
      </c>
      <c r="D293" s="23" t="s">
        <v>121</v>
      </c>
      <c r="E293" s="25" t="s">
        <v>7</v>
      </c>
      <c r="F293" s="97">
        <v>10</v>
      </c>
      <c r="G293" s="103">
        <v>29.23</v>
      </c>
      <c r="H293" s="103">
        <f t="shared" si="89"/>
        <v>37.03</v>
      </c>
      <c r="I293" s="103">
        <f t="shared" si="90"/>
        <v>370.3</v>
      </c>
      <c r="K293" s="7"/>
    </row>
    <row r="294" spans="1:12" ht="25.5" x14ac:dyDescent="0.2">
      <c r="A294" s="23" t="s">
        <v>408</v>
      </c>
      <c r="B294" s="28" t="s">
        <v>388</v>
      </c>
      <c r="C294" s="23" t="s">
        <v>3</v>
      </c>
      <c r="D294" s="23" t="s">
        <v>387</v>
      </c>
      <c r="E294" s="31" t="s">
        <v>78</v>
      </c>
      <c r="F294" s="97">
        <v>3</v>
      </c>
      <c r="G294" s="103">
        <v>24.44</v>
      </c>
      <c r="H294" s="103">
        <f t="shared" si="89"/>
        <v>30.96</v>
      </c>
      <c r="I294" s="103">
        <f t="shared" ref="I294:I295" si="91">TRUNC(F294*H294,2)</f>
        <v>92.88</v>
      </c>
      <c r="K294" s="7"/>
    </row>
    <row r="295" spans="1:12" ht="25.5" x14ac:dyDescent="0.2">
      <c r="A295" s="23" t="s">
        <v>409</v>
      </c>
      <c r="B295" s="28" t="s">
        <v>596</v>
      </c>
      <c r="C295" s="23" t="s">
        <v>3</v>
      </c>
      <c r="D295" s="23" t="s">
        <v>595</v>
      </c>
      <c r="E295" s="31" t="s">
        <v>78</v>
      </c>
      <c r="F295" s="97">
        <v>2</v>
      </c>
      <c r="G295" s="103">
        <v>1.53</v>
      </c>
      <c r="H295" s="103">
        <f t="shared" si="89"/>
        <v>1.93</v>
      </c>
      <c r="I295" s="103">
        <f t="shared" si="91"/>
        <v>3.86</v>
      </c>
      <c r="K295" s="7"/>
    </row>
    <row r="296" spans="1:12" x14ac:dyDescent="0.2">
      <c r="A296" s="23" t="s">
        <v>723</v>
      </c>
      <c r="B296" s="28" t="s">
        <v>388</v>
      </c>
      <c r="C296" s="23" t="s">
        <v>3</v>
      </c>
      <c r="D296" s="23" t="s">
        <v>726</v>
      </c>
      <c r="E296" s="31" t="s">
        <v>13</v>
      </c>
      <c r="F296" s="97">
        <v>5</v>
      </c>
      <c r="G296" s="103">
        <v>186.45</v>
      </c>
      <c r="H296" s="103">
        <f t="shared" ref="H296" si="92">TRUNC((1+$I$15)*G296,2)</f>
        <v>236.21</v>
      </c>
      <c r="I296" s="103">
        <f t="shared" ref="I296" si="93">TRUNC(F296*H296,2)</f>
        <v>1181.05</v>
      </c>
      <c r="K296" s="7"/>
    </row>
    <row r="297" spans="1:12" ht="25.5" x14ac:dyDescent="0.2">
      <c r="A297" s="23" t="s">
        <v>723</v>
      </c>
      <c r="B297" s="229" t="s">
        <v>724</v>
      </c>
      <c r="C297" s="230"/>
      <c r="D297" s="23" t="s">
        <v>725</v>
      </c>
      <c r="E297" s="31" t="s">
        <v>78</v>
      </c>
      <c r="F297" s="97">
        <v>1</v>
      </c>
      <c r="G297" s="103">
        <v>150000</v>
      </c>
      <c r="H297" s="103">
        <f t="shared" ref="H297" si="94">TRUNC((1+$I$15)*G297,2)</f>
        <v>190035</v>
      </c>
      <c r="I297" s="103">
        <f t="shared" ref="I297" si="95">TRUNC(F297*H297,2)</f>
        <v>190035</v>
      </c>
      <c r="K297" s="7"/>
    </row>
    <row r="298" spans="1:12" x14ac:dyDescent="0.2">
      <c r="A298" s="33">
        <v>18</v>
      </c>
      <c r="B298" s="33"/>
      <c r="C298" s="33"/>
      <c r="D298" s="33" t="s">
        <v>122</v>
      </c>
      <c r="E298" s="106"/>
      <c r="F298" s="111"/>
      <c r="G298" s="101"/>
      <c r="H298" s="101"/>
      <c r="I298" s="102">
        <f>SUM(I299)</f>
        <v>1662</v>
      </c>
      <c r="K298" s="7"/>
    </row>
    <row r="299" spans="1:12" x14ac:dyDescent="0.2">
      <c r="A299" s="23" t="s">
        <v>410</v>
      </c>
      <c r="B299" s="28" t="s">
        <v>389</v>
      </c>
      <c r="C299" s="23" t="s">
        <v>3</v>
      </c>
      <c r="D299" s="23" t="s">
        <v>123</v>
      </c>
      <c r="E299" s="25" t="s">
        <v>7</v>
      </c>
      <c r="F299" s="97">
        <v>200</v>
      </c>
      <c r="G299" s="103">
        <v>6.56</v>
      </c>
      <c r="H299" s="100">
        <f t="shared" ref="H299" si="96">TRUNC((1+$I$15)*G299,2)</f>
        <v>8.31</v>
      </c>
      <c r="I299" s="103">
        <f t="shared" ref="I299" si="97">TRUNC(F299*H299,2)</f>
        <v>1662</v>
      </c>
      <c r="K299" s="7"/>
    </row>
    <row r="301" spans="1:12" s="9" customFormat="1" ht="17.45" customHeight="1" x14ac:dyDescent="0.25">
      <c r="F301" s="10"/>
      <c r="G301" s="227" t="s">
        <v>124</v>
      </c>
      <c r="H301" s="228"/>
      <c r="I301" s="105">
        <f>TRUNC(I303/(1+I15),2)</f>
        <v>1148905.2</v>
      </c>
    </row>
    <row r="302" spans="1:12" s="9" customFormat="1" ht="17.45" customHeight="1" x14ac:dyDescent="0.25">
      <c r="F302" s="10"/>
      <c r="G302" s="227" t="s">
        <v>125</v>
      </c>
      <c r="H302" s="228"/>
      <c r="I302" s="105">
        <f>I303-I301</f>
        <v>306642.80000000005</v>
      </c>
      <c r="J302" s="223"/>
      <c r="K302" s="224"/>
      <c r="L302" s="224"/>
    </row>
    <row r="303" spans="1:12" s="9" customFormat="1" ht="17.45" customHeight="1" x14ac:dyDescent="0.25">
      <c r="F303" s="10"/>
      <c r="G303" s="227" t="s">
        <v>126</v>
      </c>
      <c r="H303" s="228"/>
      <c r="I303" s="105">
        <f>TRUNC(SUM(I298,I290,I244,I239,I223,I196,I177,I134,I130,I117,I111,I108,I102,I85,I78,I54,I29,I21),2)</f>
        <v>1455548</v>
      </c>
    </row>
    <row r="305" spans="1:12" x14ac:dyDescent="0.2">
      <c r="J305" s="219"/>
      <c r="K305" s="220"/>
      <c r="L305" s="220"/>
    </row>
    <row r="306" spans="1:12" ht="18" x14ac:dyDescent="0.25">
      <c r="I306" s="11"/>
    </row>
    <row r="307" spans="1:12" x14ac:dyDescent="0.2">
      <c r="J307" s="113"/>
    </row>
    <row r="308" spans="1:12" x14ac:dyDescent="0.2">
      <c r="J308" s="219"/>
      <c r="K308" s="220"/>
      <c r="L308" s="220"/>
    </row>
    <row r="309" spans="1:12" x14ac:dyDescent="0.2">
      <c r="A309" t="s">
        <v>711</v>
      </c>
      <c r="K309" s="12"/>
    </row>
    <row r="311" spans="1:12" x14ac:dyDescent="0.2">
      <c r="J311" s="219"/>
      <c r="K311" s="220"/>
      <c r="L311" s="220"/>
    </row>
    <row r="312" spans="1:12" ht="31.5" customHeight="1" x14ac:dyDescent="0.2">
      <c r="D312" s="225" t="s">
        <v>127</v>
      </c>
      <c r="E312" s="225"/>
      <c r="F312" s="225"/>
    </row>
    <row r="313" spans="1:12" ht="56.1" customHeight="1" x14ac:dyDescent="0.2">
      <c r="D313" s="226"/>
      <c r="E313" s="226"/>
      <c r="F313" s="226"/>
      <c r="J313" s="8"/>
    </row>
    <row r="314" spans="1:12" x14ac:dyDescent="0.2">
      <c r="J314" s="8"/>
    </row>
    <row r="317" spans="1:12" x14ac:dyDescent="0.2">
      <c r="J317" s="219"/>
      <c r="K317" s="220"/>
      <c r="L317" s="220"/>
    </row>
  </sheetData>
  <mergeCells count="28">
    <mergeCell ref="A17:I17"/>
    <mergeCell ref="A19:I19"/>
    <mergeCell ref="A12:F12"/>
    <mergeCell ref="G12:I12"/>
    <mergeCell ref="A13:E13"/>
    <mergeCell ref="F13:I13"/>
    <mergeCell ref="A14:E14"/>
    <mergeCell ref="F14:F16"/>
    <mergeCell ref="G14:G16"/>
    <mergeCell ref="A15:E16"/>
    <mergeCell ref="A1:I6"/>
    <mergeCell ref="A7:I8"/>
    <mergeCell ref="A9:I9"/>
    <mergeCell ref="A10:I10"/>
    <mergeCell ref="A11:F11"/>
    <mergeCell ref="G11:I11"/>
    <mergeCell ref="J317:L317"/>
    <mergeCell ref="A20:I20"/>
    <mergeCell ref="J302:L302"/>
    <mergeCell ref="J305:L305"/>
    <mergeCell ref="J308:L308"/>
    <mergeCell ref="J311:L311"/>
    <mergeCell ref="D312:F312"/>
    <mergeCell ref="D313:F313"/>
    <mergeCell ref="G301:H301"/>
    <mergeCell ref="G302:H302"/>
    <mergeCell ref="G303:H303"/>
    <mergeCell ref="B297:C297"/>
  </mergeCells>
  <pageMargins left="0.51181102362204722" right="0.51181102362204722" top="0.59055118110236227" bottom="0.78740157480314965" header="0.59055118110236227" footer="0.19685039370078741"/>
  <pageSetup paperSize="9" scale="75" orientation="landscape" r:id="rId1"/>
  <headerFooter>
    <oddHeader>&amp;R&amp;P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1"/>
  <sheetViews>
    <sheetView topLeftCell="A106" workbookViewId="0">
      <selection activeCell="H330" sqref="H330"/>
    </sheetView>
  </sheetViews>
  <sheetFormatPr defaultRowHeight="14.25" x14ac:dyDescent="0.2"/>
  <cols>
    <col min="1" max="1" width="6.75" customWidth="1"/>
    <col min="2" max="2" width="10" customWidth="1"/>
    <col min="3" max="3" width="8.375" customWidth="1"/>
    <col min="4" max="4" width="58.625" customWidth="1"/>
    <col min="5" max="5" width="8.125" bestFit="1" customWidth="1"/>
    <col min="6" max="6" width="11.5" bestFit="1" customWidth="1"/>
    <col min="7" max="7" width="15.125" customWidth="1"/>
    <col min="8" max="8" width="30.875" customWidth="1"/>
    <col min="9" max="9" width="7.5" customWidth="1"/>
  </cols>
  <sheetData>
    <row r="1" spans="1:9" x14ac:dyDescent="0.2">
      <c r="A1" s="231" t="s">
        <v>819</v>
      </c>
      <c r="B1" s="232"/>
      <c r="C1" s="233"/>
      <c r="D1" s="233"/>
      <c r="E1" s="233"/>
      <c r="F1" s="233"/>
      <c r="G1" s="233"/>
      <c r="H1" s="233"/>
      <c r="I1" s="234"/>
    </row>
    <row r="2" spans="1:9" x14ac:dyDescent="0.2">
      <c r="A2" s="235"/>
      <c r="B2" s="236"/>
      <c r="C2" s="236"/>
      <c r="D2" s="236"/>
      <c r="E2" s="236"/>
      <c r="F2" s="236"/>
      <c r="G2" s="236"/>
      <c r="H2" s="236"/>
      <c r="I2" s="237"/>
    </row>
    <row r="3" spans="1:9" x14ac:dyDescent="0.2">
      <c r="A3" s="235"/>
      <c r="B3" s="236"/>
      <c r="C3" s="236"/>
      <c r="D3" s="236"/>
      <c r="E3" s="236"/>
      <c r="F3" s="236"/>
      <c r="G3" s="236"/>
      <c r="H3" s="236"/>
      <c r="I3" s="237"/>
    </row>
    <row r="4" spans="1:9" x14ac:dyDescent="0.2">
      <c r="A4" s="235"/>
      <c r="B4" s="236"/>
      <c r="C4" s="236"/>
      <c r="D4" s="236"/>
      <c r="E4" s="236"/>
      <c r="F4" s="236"/>
      <c r="G4" s="236"/>
      <c r="H4" s="236"/>
      <c r="I4" s="237"/>
    </row>
    <row r="5" spans="1:9" x14ac:dyDescent="0.2">
      <c r="A5" s="235"/>
      <c r="B5" s="236"/>
      <c r="C5" s="236"/>
      <c r="D5" s="236"/>
      <c r="E5" s="236"/>
      <c r="F5" s="236"/>
      <c r="G5" s="236"/>
      <c r="H5" s="236"/>
      <c r="I5" s="237"/>
    </row>
    <row r="6" spans="1:9" ht="63" customHeight="1" thickBot="1" x14ac:dyDescent="0.25">
      <c r="A6" s="238"/>
      <c r="B6" s="239"/>
      <c r="C6" s="239"/>
      <c r="D6" s="239"/>
      <c r="E6" s="239"/>
      <c r="F6" s="239"/>
      <c r="G6" s="239"/>
      <c r="H6" s="239"/>
      <c r="I6" s="240"/>
    </row>
    <row r="7" spans="1:9" x14ac:dyDescent="0.2">
      <c r="A7" s="345"/>
      <c r="B7" s="346"/>
      <c r="C7" s="346"/>
      <c r="D7" s="346"/>
      <c r="E7" s="346"/>
      <c r="F7" s="346"/>
      <c r="G7" s="346"/>
      <c r="H7" s="346"/>
      <c r="I7" s="347"/>
    </row>
    <row r="8" spans="1:9" ht="15" thickBot="1" x14ac:dyDescent="0.25">
      <c r="A8" s="348"/>
      <c r="B8" s="349"/>
      <c r="C8" s="349"/>
      <c r="D8" s="349"/>
      <c r="E8" s="349"/>
      <c r="F8" s="349"/>
      <c r="G8" s="349"/>
      <c r="H8" s="349"/>
      <c r="I8" s="350"/>
    </row>
    <row r="9" spans="1:9" ht="16.5" thickBot="1" x14ac:dyDescent="0.25">
      <c r="A9" s="247" t="s">
        <v>820</v>
      </c>
      <c r="B9" s="248"/>
      <c r="C9" s="248"/>
      <c r="D9" s="248"/>
      <c r="E9" s="248"/>
      <c r="F9" s="248"/>
      <c r="G9" s="248"/>
      <c r="H9" s="248"/>
      <c r="I9" s="249"/>
    </row>
    <row r="10" spans="1:9" ht="15" thickBot="1" x14ac:dyDescent="0.25">
      <c r="A10" s="351"/>
      <c r="B10" s="352"/>
      <c r="C10" s="352"/>
      <c r="D10" s="352"/>
      <c r="E10" s="352"/>
      <c r="F10" s="352"/>
      <c r="G10" s="352"/>
      <c r="H10" s="352"/>
      <c r="I10" s="353"/>
    </row>
    <row r="11" spans="1:9" ht="15" thickBot="1" x14ac:dyDescent="0.25">
      <c r="A11" s="253" t="str">
        <f>'PLANILHA '!A11:F11</f>
        <v>CONTRATANTE: CÂMARA MUNICIPAL DE COUTO DE MAGALHÃES DE MINAS</v>
      </c>
      <c r="B11" s="354"/>
      <c r="C11" s="354"/>
      <c r="D11" s="354"/>
      <c r="E11" s="354"/>
      <c r="F11" s="355"/>
      <c r="G11" s="356"/>
      <c r="H11" s="357"/>
      <c r="I11" s="358"/>
    </row>
    <row r="12" spans="1:9" x14ac:dyDescent="0.2">
      <c r="A12" s="265" t="str">
        <f>'PLANILHA '!A12:F12</f>
        <v xml:space="preserve">OBRA: CONSTRUÇÃO SEDE </v>
      </c>
      <c r="B12" s="253"/>
      <c r="C12" s="254"/>
      <c r="D12" s="254"/>
      <c r="E12" s="254"/>
      <c r="F12" s="254"/>
      <c r="G12" s="132" t="str">
        <f>'PLANILHA '!G12:I12</f>
        <v>DATA: 15/04/2024</v>
      </c>
      <c r="H12" s="133"/>
      <c r="I12" s="134"/>
    </row>
    <row r="13" spans="1:9" x14ac:dyDescent="0.2">
      <c r="A13" s="271" t="str">
        <f>'PLANILHA '!A13:E13</f>
        <v>LOCAL: RUA CELINA DINIZ, Nº 15, CENTRO, CIDADE DE COUTO DE MAGALHÃES DE MINAS - MG</v>
      </c>
      <c r="B13" s="271"/>
      <c r="C13" s="272"/>
      <c r="D13" s="272"/>
      <c r="E13" s="272"/>
      <c r="F13" s="272"/>
      <c r="G13" s="332"/>
      <c r="H13" s="332"/>
      <c r="I13" s="333"/>
    </row>
    <row r="14" spans="1:9" x14ac:dyDescent="0.2">
      <c r="A14" s="334" t="str">
        <f>'PLANILHA '!A14:E14</f>
        <v>REGIÃO/MÊS DE REFERÊNCIA: SINAPI-MG 02/2024 / SEINFRA-MG JEQU. E MUCURI 08/2023.</v>
      </c>
      <c r="B14" s="334"/>
      <c r="C14" s="335"/>
      <c r="D14" s="335"/>
      <c r="E14" s="335"/>
      <c r="F14" s="335"/>
      <c r="G14" s="335"/>
      <c r="H14" s="335"/>
      <c r="I14" s="336"/>
    </row>
    <row r="15" spans="1:9" x14ac:dyDescent="0.2">
      <c r="A15" s="282" t="str">
        <f>'PLANILHA '!A15:E16</f>
        <v>PRAZO DE EXECUÇÃO: 12 MESES</v>
      </c>
      <c r="B15" s="282"/>
      <c r="C15" s="283"/>
      <c r="D15" s="283"/>
      <c r="E15" s="283"/>
      <c r="F15" s="283"/>
      <c r="G15" s="283"/>
      <c r="H15" s="283"/>
      <c r="I15" s="337"/>
    </row>
    <row r="16" spans="1:9" ht="15" thickBot="1" x14ac:dyDescent="0.25">
      <c r="A16" s="285"/>
      <c r="B16" s="285"/>
      <c r="C16" s="286"/>
      <c r="D16" s="286"/>
      <c r="E16" s="286"/>
      <c r="F16" s="286"/>
      <c r="G16" s="286"/>
      <c r="H16" s="286"/>
      <c r="I16" s="338"/>
    </row>
    <row r="17" spans="1:9" ht="15" thickBot="1" x14ac:dyDescent="0.25">
      <c r="A17" s="339"/>
      <c r="B17" s="339"/>
      <c r="C17" s="340"/>
      <c r="D17" s="340"/>
      <c r="E17" s="340"/>
      <c r="F17" s="340"/>
      <c r="G17" s="340"/>
      <c r="H17" s="340"/>
      <c r="I17" s="341"/>
    </row>
    <row r="18" spans="1:9" x14ac:dyDescent="0.2">
      <c r="A18" s="15" t="s">
        <v>253</v>
      </c>
      <c r="B18" s="15" t="s">
        <v>433</v>
      </c>
      <c r="C18" s="17" t="s">
        <v>434</v>
      </c>
      <c r="D18" s="17" t="s">
        <v>254</v>
      </c>
      <c r="E18" s="17" t="s">
        <v>435</v>
      </c>
      <c r="F18" s="17" t="s">
        <v>436</v>
      </c>
      <c r="G18" s="342" t="s">
        <v>727</v>
      </c>
      <c r="H18" s="343"/>
      <c r="I18" s="344"/>
    </row>
    <row r="19" spans="1:9" x14ac:dyDescent="0.2">
      <c r="A19" s="359"/>
      <c r="B19" s="359"/>
      <c r="C19" s="360"/>
      <c r="D19" s="360"/>
      <c r="E19" s="360"/>
      <c r="F19" s="360"/>
      <c r="G19" s="360"/>
      <c r="H19" s="360"/>
      <c r="I19" s="361"/>
    </row>
    <row r="20" spans="1:9" x14ac:dyDescent="0.2">
      <c r="A20" s="135" t="s">
        <v>728</v>
      </c>
      <c r="B20" s="328"/>
      <c r="C20" s="299"/>
      <c r="D20" s="136" t="s">
        <v>1</v>
      </c>
      <c r="E20" s="137"/>
      <c r="F20" s="138"/>
      <c r="G20" s="139"/>
      <c r="H20" s="140"/>
      <c r="I20" s="210"/>
    </row>
    <row r="21" spans="1:9" ht="76.5" x14ac:dyDescent="0.2">
      <c r="A21" s="211" t="s">
        <v>2</v>
      </c>
      <c r="B21" s="24" t="s">
        <v>453</v>
      </c>
      <c r="C21" s="29" t="s">
        <v>3</v>
      </c>
      <c r="D21" s="23" t="s">
        <v>290</v>
      </c>
      <c r="E21" s="31" t="s">
        <v>4</v>
      </c>
      <c r="F21" s="110">
        <v>1</v>
      </c>
      <c r="G21" s="329" t="s">
        <v>729</v>
      </c>
      <c r="H21" s="330"/>
      <c r="I21" s="331"/>
    </row>
    <row r="22" spans="1:9" x14ac:dyDescent="0.2">
      <c r="A22" s="211" t="s">
        <v>128</v>
      </c>
      <c r="B22" s="24">
        <v>98459</v>
      </c>
      <c r="C22" s="29" t="s">
        <v>5</v>
      </c>
      <c r="D22" s="23" t="s">
        <v>6</v>
      </c>
      <c r="E22" s="31" t="s">
        <v>7</v>
      </c>
      <c r="F22" s="110">
        <v>24</v>
      </c>
      <c r="G22" s="329" t="s">
        <v>768</v>
      </c>
      <c r="H22" s="330"/>
      <c r="I22" s="331"/>
    </row>
    <row r="23" spans="1:9" ht="51" x14ac:dyDescent="0.2">
      <c r="A23" s="211" t="s">
        <v>129</v>
      </c>
      <c r="B23" s="24" t="s">
        <v>291</v>
      </c>
      <c r="C23" s="29" t="s">
        <v>3</v>
      </c>
      <c r="D23" s="23" t="s">
        <v>8</v>
      </c>
      <c r="E23" s="31" t="s">
        <v>9</v>
      </c>
      <c r="F23" s="110">
        <v>1</v>
      </c>
      <c r="G23" s="329" t="s">
        <v>769</v>
      </c>
      <c r="H23" s="330"/>
      <c r="I23" s="331"/>
    </row>
    <row r="24" spans="1:9" ht="51" x14ac:dyDescent="0.2">
      <c r="A24" s="211" t="s">
        <v>130</v>
      </c>
      <c r="B24" s="24" t="s">
        <v>292</v>
      </c>
      <c r="C24" s="29" t="s">
        <v>3</v>
      </c>
      <c r="D24" s="23" t="s">
        <v>10</v>
      </c>
      <c r="E24" s="31" t="s">
        <v>9</v>
      </c>
      <c r="F24" s="110">
        <v>1</v>
      </c>
      <c r="G24" s="329" t="s">
        <v>770</v>
      </c>
      <c r="H24" s="330"/>
      <c r="I24" s="331"/>
    </row>
    <row r="25" spans="1:9" ht="51" x14ac:dyDescent="0.2">
      <c r="A25" s="211" t="s">
        <v>131</v>
      </c>
      <c r="B25" s="24" t="s">
        <v>414</v>
      </c>
      <c r="C25" s="29" t="s">
        <v>3</v>
      </c>
      <c r="D25" s="23" t="s">
        <v>411</v>
      </c>
      <c r="E25" s="31" t="s">
        <v>9</v>
      </c>
      <c r="F25" s="110">
        <v>1</v>
      </c>
      <c r="G25" s="329" t="s">
        <v>771</v>
      </c>
      <c r="H25" s="330"/>
      <c r="I25" s="331"/>
    </row>
    <row r="26" spans="1:9" ht="38.25" x14ac:dyDescent="0.2">
      <c r="A26" s="211" t="s">
        <v>449</v>
      </c>
      <c r="B26" s="24" t="s">
        <v>413</v>
      </c>
      <c r="C26" s="29" t="s">
        <v>3</v>
      </c>
      <c r="D26" s="23" t="s">
        <v>412</v>
      </c>
      <c r="E26" s="31" t="s">
        <v>7</v>
      </c>
      <c r="F26" s="110">
        <v>12</v>
      </c>
      <c r="G26" s="329" t="s">
        <v>772</v>
      </c>
      <c r="H26" s="330"/>
      <c r="I26" s="331"/>
    </row>
    <row r="27" spans="1:9" ht="51" x14ac:dyDescent="0.2">
      <c r="A27" s="211" t="s">
        <v>132</v>
      </c>
      <c r="B27" s="24" t="s">
        <v>454</v>
      </c>
      <c r="C27" s="29" t="s">
        <v>3</v>
      </c>
      <c r="D27" s="23" t="s">
        <v>293</v>
      </c>
      <c r="E27" s="31" t="s">
        <v>7</v>
      </c>
      <c r="F27" s="110">
        <v>284.18</v>
      </c>
      <c r="G27" s="329" t="s">
        <v>773</v>
      </c>
      <c r="H27" s="330"/>
      <c r="I27" s="331"/>
    </row>
    <row r="28" spans="1:9" x14ac:dyDescent="0.2">
      <c r="A28" s="325"/>
      <c r="B28" s="325"/>
      <c r="C28" s="326"/>
      <c r="D28" s="326"/>
      <c r="E28" s="326"/>
      <c r="F28" s="326"/>
      <c r="G28" s="326"/>
      <c r="H28" s="326"/>
      <c r="I28" s="327"/>
    </row>
    <row r="29" spans="1:9" x14ac:dyDescent="0.2">
      <c r="A29" s="141" t="s">
        <v>767</v>
      </c>
      <c r="B29" s="328"/>
      <c r="C29" s="299"/>
      <c r="D29" s="136" t="s">
        <v>730</v>
      </c>
      <c r="E29" s="137"/>
      <c r="F29" s="142"/>
      <c r="G29" s="143"/>
      <c r="H29" s="144"/>
      <c r="I29" s="212"/>
    </row>
    <row r="30" spans="1:9" ht="38.25" x14ac:dyDescent="0.2">
      <c r="A30" s="211" t="s">
        <v>390</v>
      </c>
      <c r="B30" s="28" t="s">
        <v>455</v>
      </c>
      <c r="C30" s="23" t="s">
        <v>3</v>
      </c>
      <c r="D30" s="32" t="s">
        <v>456</v>
      </c>
      <c r="E30" s="31" t="s">
        <v>457</v>
      </c>
      <c r="F30" s="110">
        <v>100</v>
      </c>
      <c r="G30" s="329" t="s">
        <v>774</v>
      </c>
      <c r="H30" s="330"/>
      <c r="I30" s="331"/>
    </row>
    <row r="31" spans="1:9" ht="51" x14ac:dyDescent="0.2">
      <c r="A31" s="211" t="s">
        <v>597</v>
      </c>
      <c r="B31" s="28" t="s">
        <v>458</v>
      </c>
      <c r="C31" s="23" t="s">
        <v>3</v>
      </c>
      <c r="D31" s="32" t="s">
        <v>459</v>
      </c>
      <c r="E31" s="31" t="s">
        <v>9</v>
      </c>
      <c r="F31" s="110">
        <v>1</v>
      </c>
      <c r="G31" s="329" t="s">
        <v>731</v>
      </c>
      <c r="H31" s="330"/>
      <c r="I31" s="331"/>
    </row>
    <row r="32" spans="1:9" ht="51" x14ac:dyDescent="0.2">
      <c r="A32" s="211" t="s">
        <v>598</v>
      </c>
      <c r="B32" s="28">
        <v>100896</v>
      </c>
      <c r="C32" s="23" t="s">
        <v>5</v>
      </c>
      <c r="D32" s="32" t="s">
        <v>460</v>
      </c>
      <c r="E32" s="31" t="s">
        <v>13</v>
      </c>
      <c r="F32" s="110">
        <v>402</v>
      </c>
      <c r="G32" s="329" t="s">
        <v>775</v>
      </c>
      <c r="H32" s="330"/>
      <c r="I32" s="331"/>
    </row>
    <row r="33" spans="1:9" ht="25.5" x14ac:dyDescent="0.2">
      <c r="A33" s="211" t="s">
        <v>599</v>
      </c>
      <c r="B33" s="28">
        <v>95577</v>
      </c>
      <c r="C33" s="23" t="s">
        <v>5</v>
      </c>
      <c r="D33" s="32" t="s">
        <v>464</v>
      </c>
      <c r="E33" s="31" t="s">
        <v>14</v>
      </c>
      <c r="F33" s="110">
        <v>1650</v>
      </c>
      <c r="G33" s="288" t="s">
        <v>732</v>
      </c>
      <c r="H33" s="289"/>
      <c r="I33" s="290"/>
    </row>
    <row r="34" spans="1:9" ht="25.5" x14ac:dyDescent="0.2">
      <c r="A34" s="211" t="s">
        <v>600</v>
      </c>
      <c r="B34" s="28">
        <v>95583</v>
      </c>
      <c r="C34" s="23" t="s">
        <v>5</v>
      </c>
      <c r="D34" s="32" t="s">
        <v>465</v>
      </c>
      <c r="E34" s="31" t="s">
        <v>14</v>
      </c>
      <c r="F34" s="110">
        <v>180</v>
      </c>
      <c r="G34" s="288" t="s">
        <v>732</v>
      </c>
      <c r="H34" s="289"/>
      <c r="I34" s="290"/>
    </row>
    <row r="35" spans="1:9" ht="25.5" x14ac:dyDescent="0.2">
      <c r="A35" s="211" t="s">
        <v>601</v>
      </c>
      <c r="B35" s="28" t="s">
        <v>273</v>
      </c>
      <c r="C35" s="23" t="s">
        <v>3</v>
      </c>
      <c r="D35" s="32" t="s">
        <v>272</v>
      </c>
      <c r="E35" s="31" t="s">
        <v>274</v>
      </c>
      <c r="F35" s="110">
        <f>((1.1*1.1*0.5)*4)+((1*1.18*0.5)*7)+((1.25*0.5*0.5)*13)+((0.5*0.5*0.5)*4)</f>
        <v>11.112500000000001</v>
      </c>
      <c r="G35" s="288" t="s">
        <v>732</v>
      </c>
      <c r="H35" s="289"/>
      <c r="I35" s="290"/>
    </row>
    <row r="36" spans="1:9" ht="25.5" x14ac:dyDescent="0.2">
      <c r="A36" s="211" t="s">
        <v>602</v>
      </c>
      <c r="B36" s="28" t="s">
        <v>276</v>
      </c>
      <c r="C36" s="23" t="s">
        <v>3</v>
      </c>
      <c r="D36" s="32" t="s">
        <v>278</v>
      </c>
      <c r="E36" s="31" t="s">
        <v>275</v>
      </c>
      <c r="F36" s="110">
        <f>((1.1*1.1*0.2)*4)+((1*1.18*0.2)*7)+((1.25*0.5*0.2)*13)+((0.5*0.5*0.2)*4)</f>
        <v>4.4450000000000003</v>
      </c>
      <c r="G36" s="288" t="s">
        <v>732</v>
      </c>
      <c r="H36" s="289"/>
      <c r="I36" s="290"/>
    </row>
    <row r="37" spans="1:9" ht="25.5" x14ac:dyDescent="0.2">
      <c r="A37" s="211" t="s">
        <v>603</v>
      </c>
      <c r="B37" s="28" t="s">
        <v>418</v>
      </c>
      <c r="C37" s="23" t="s">
        <v>3</v>
      </c>
      <c r="D37" s="32" t="s">
        <v>277</v>
      </c>
      <c r="E37" s="31" t="s">
        <v>274</v>
      </c>
      <c r="F37" s="110">
        <f>((1.1*1.1*0.2)*4)+((1*1.18*0.2)*7)+((1.25*0.5*0.2)*13)+((0.5*0.5*0.2)*4)</f>
        <v>4.4450000000000003</v>
      </c>
      <c r="G37" s="288" t="s">
        <v>732</v>
      </c>
      <c r="H37" s="289"/>
      <c r="I37" s="290"/>
    </row>
    <row r="38" spans="1:9" ht="25.5" x14ac:dyDescent="0.2">
      <c r="A38" s="211" t="s">
        <v>604</v>
      </c>
      <c r="B38" s="28">
        <v>96543</v>
      </c>
      <c r="C38" s="23" t="s">
        <v>5</v>
      </c>
      <c r="D38" s="23" t="s">
        <v>17</v>
      </c>
      <c r="E38" s="31" t="s">
        <v>14</v>
      </c>
      <c r="F38" s="110">
        <v>170</v>
      </c>
      <c r="G38" s="288" t="s">
        <v>732</v>
      </c>
      <c r="H38" s="289"/>
      <c r="I38" s="290"/>
    </row>
    <row r="39" spans="1:9" ht="25.5" x14ac:dyDescent="0.2">
      <c r="A39" s="211" t="s">
        <v>605</v>
      </c>
      <c r="B39" s="28">
        <v>96545</v>
      </c>
      <c r="C39" s="23" t="s">
        <v>5</v>
      </c>
      <c r="D39" s="32" t="s">
        <v>462</v>
      </c>
      <c r="E39" s="31" t="s">
        <v>14</v>
      </c>
      <c r="F39" s="110">
        <v>112</v>
      </c>
      <c r="G39" s="288" t="s">
        <v>732</v>
      </c>
      <c r="H39" s="289"/>
      <c r="I39" s="290"/>
    </row>
    <row r="40" spans="1:9" ht="25.5" x14ac:dyDescent="0.2">
      <c r="A40" s="211" t="s">
        <v>606</v>
      </c>
      <c r="B40" s="28">
        <v>96546</v>
      </c>
      <c r="C40" s="23" t="s">
        <v>5</v>
      </c>
      <c r="D40" s="32" t="s">
        <v>463</v>
      </c>
      <c r="E40" s="31" t="s">
        <v>14</v>
      </c>
      <c r="F40" s="110">
        <v>94</v>
      </c>
      <c r="G40" s="288" t="s">
        <v>732</v>
      </c>
      <c r="H40" s="289"/>
      <c r="I40" s="290"/>
    </row>
    <row r="41" spans="1:9" ht="25.5" x14ac:dyDescent="0.2">
      <c r="A41" s="211" t="s">
        <v>607</v>
      </c>
      <c r="B41" s="28">
        <v>104920</v>
      </c>
      <c r="C41" s="23" t="s">
        <v>5</v>
      </c>
      <c r="D41" s="32" t="s">
        <v>466</v>
      </c>
      <c r="E41" s="31" t="s">
        <v>14</v>
      </c>
      <c r="F41" s="110">
        <v>49</v>
      </c>
      <c r="G41" s="288" t="s">
        <v>732</v>
      </c>
      <c r="H41" s="289"/>
      <c r="I41" s="290"/>
    </row>
    <row r="42" spans="1:9" ht="25.5" x14ac:dyDescent="0.2">
      <c r="A42" s="211" t="s">
        <v>608</v>
      </c>
      <c r="B42" s="28">
        <v>104921</v>
      </c>
      <c r="C42" s="23" t="s">
        <v>5</v>
      </c>
      <c r="D42" s="32" t="s">
        <v>467</v>
      </c>
      <c r="E42" s="31" t="s">
        <v>14</v>
      </c>
      <c r="F42" s="110">
        <v>83</v>
      </c>
      <c r="G42" s="288" t="s">
        <v>732</v>
      </c>
      <c r="H42" s="289"/>
      <c r="I42" s="290"/>
    </row>
    <row r="43" spans="1:9" ht="38.25" x14ac:dyDescent="0.2">
      <c r="A43" s="211" t="s">
        <v>609</v>
      </c>
      <c r="B43" s="28" t="s">
        <v>468</v>
      </c>
      <c r="C43" s="23" t="s">
        <v>3</v>
      </c>
      <c r="D43" s="32" t="s">
        <v>469</v>
      </c>
      <c r="E43" s="31" t="s">
        <v>274</v>
      </c>
      <c r="F43" s="110">
        <v>24</v>
      </c>
      <c r="G43" s="288" t="s">
        <v>732</v>
      </c>
      <c r="H43" s="289"/>
      <c r="I43" s="290"/>
    </row>
    <row r="44" spans="1:9" ht="38.25" x14ac:dyDescent="0.2">
      <c r="A44" s="211" t="s">
        <v>610</v>
      </c>
      <c r="B44" s="28">
        <v>96528</v>
      </c>
      <c r="C44" s="23" t="s">
        <v>5</v>
      </c>
      <c r="D44" s="32" t="s">
        <v>470</v>
      </c>
      <c r="E44" s="31" t="s">
        <v>275</v>
      </c>
      <c r="F44" s="110">
        <v>60</v>
      </c>
      <c r="G44" s="288" t="s">
        <v>732</v>
      </c>
      <c r="H44" s="289"/>
      <c r="I44" s="290"/>
    </row>
    <row r="45" spans="1:9" x14ac:dyDescent="0.2">
      <c r="A45" s="325"/>
      <c r="B45" s="325"/>
      <c r="C45" s="326"/>
      <c r="D45" s="326"/>
      <c r="E45" s="326"/>
      <c r="F45" s="326"/>
      <c r="G45" s="326"/>
      <c r="H45" s="326"/>
      <c r="I45" s="327"/>
    </row>
    <row r="46" spans="1:9" x14ac:dyDescent="0.2">
      <c r="A46" s="141" t="s">
        <v>766</v>
      </c>
      <c r="B46" s="328"/>
      <c r="C46" s="299"/>
      <c r="D46" s="136" t="s">
        <v>18</v>
      </c>
      <c r="E46" s="137"/>
      <c r="F46" s="142"/>
      <c r="G46" s="143"/>
      <c r="H46" s="144"/>
      <c r="I46" s="212"/>
    </row>
    <row r="47" spans="1:9" ht="25.5" x14ac:dyDescent="0.2">
      <c r="A47" s="211" t="s">
        <v>612</v>
      </c>
      <c r="B47" s="28">
        <v>96527</v>
      </c>
      <c r="C47" s="23" t="s">
        <v>5</v>
      </c>
      <c r="D47" s="23" t="s">
        <v>19</v>
      </c>
      <c r="E47" s="31" t="s">
        <v>16</v>
      </c>
      <c r="F47" s="110">
        <v>15</v>
      </c>
      <c r="G47" s="288" t="s">
        <v>732</v>
      </c>
      <c r="H47" s="289"/>
      <c r="I47" s="290"/>
    </row>
    <row r="48" spans="1:9" ht="25.5" x14ac:dyDescent="0.2">
      <c r="A48" s="211" t="s">
        <v>133</v>
      </c>
      <c r="B48" s="28">
        <v>96619</v>
      </c>
      <c r="C48" s="23" t="s">
        <v>5</v>
      </c>
      <c r="D48" s="23" t="s">
        <v>20</v>
      </c>
      <c r="E48" s="31" t="s">
        <v>7</v>
      </c>
      <c r="F48" s="110">
        <v>2</v>
      </c>
      <c r="G48" s="288" t="s">
        <v>732</v>
      </c>
      <c r="H48" s="289"/>
      <c r="I48" s="290"/>
    </row>
    <row r="49" spans="1:9" ht="25.5" x14ac:dyDescent="0.2">
      <c r="A49" s="211" t="s">
        <v>134</v>
      </c>
      <c r="B49" s="28">
        <v>96543</v>
      </c>
      <c r="C49" s="23" t="s">
        <v>5</v>
      </c>
      <c r="D49" s="23" t="s">
        <v>17</v>
      </c>
      <c r="E49" s="31" t="s">
        <v>14</v>
      </c>
      <c r="F49" s="110">
        <v>128</v>
      </c>
      <c r="G49" s="288" t="s">
        <v>732</v>
      </c>
      <c r="H49" s="289"/>
      <c r="I49" s="290"/>
    </row>
    <row r="50" spans="1:9" ht="25.5" x14ac:dyDescent="0.2">
      <c r="A50" s="211" t="s">
        <v>135</v>
      </c>
      <c r="B50" s="28">
        <v>96546</v>
      </c>
      <c r="C50" s="23" t="s">
        <v>5</v>
      </c>
      <c r="D50" s="32" t="s">
        <v>463</v>
      </c>
      <c r="E50" s="31" t="s">
        <v>14</v>
      </c>
      <c r="F50" s="110">
        <v>433</v>
      </c>
      <c r="G50" s="288" t="s">
        <v>732</v>
      </c>
      <c r="H50" s="289"/>
      <c r="I50" s="290"/>
    </row>
    <row r="51" spans="1:9" ht="38.25" x14ac:dyDescent="0.2">
      <c r="A51" s="211" t="s">
        <v>136</v>
      </c>
      <c r="B51" s="28">
        <v>96533</v>
      </c>
      <c r="C51" s="23" t="s">
        <v>5</v>
      </c>
      <c r="D51" s="23" t="s">
        <v>21</v>
      </c>
      <c r="E51" s="31" t="s">
        <v>7</v>
      </c>
      <c r="F51" s="110">
        <v>60</v>
      </c>
      <c r="G51" s="288" t="s">
        <v>732</v>
      </c>
      <c r="H51" s="289"/>
      <c r="I51" s="290"/>
    </row>
    <row r="52" spans="1:9" ht="38.25" x14ac:dyDescent="0.2">
      <c r="A52" s="211" t="s">
        <v>137</v>
      </c>
      <c r="B52" s="28" t="s">
        <v>280</v>
      </c>
      <c r="C52" s="23" t="s">
        <v>3</v>
      </c>
      <c r="D52" s="23" t="s">
        <v>279</v>
      </c>
      <c r="E52" s="31" t="s">
        <v>16</v>
      </c>
      <c r="F52" s="110">
        <v>9</v>
      </c>
      <c r="G52" s="288" t="s">
        <v>732</v>
      </c>
      <c r="H52" s="289"/>
      <c r="I52" s="290"/>
    </row>
    <row r="53" spans="1:9" ht="25.5" x14ac:dyDescent="0.2">
      <c r="A53" s="211" t="s">
        <v>138</v>
      </c>
      <c r="B53" s="28" t="s">
        <v>418</v>
      </c>
      <c r="C53" s="23" t="s">
        <v>3</v>
      </c>
      <c r="D53" s="23" t="s">
        <v>277</v>
      </c>
      <c r="E53" s="31" t="s">
        <v>274</v>
      </c>
      <c r="F53" s="110">
        <v>10</v>
      </c>
      <c r="G53" s="288" t="s">
        <v>732</v>
      </c>
      <c r="H53" s="289"/>
      <c r="I53" s="290"/>
    </row>
    <row r="54" spans="1:9" x14ac:dyDescent="0.2">
      <c r="A54" s="325"/>
      <c r="B54" s="325"/>
      <c r="C54" s="326"/>
      <c r="D54" s="326"/>
      <c r="E54" s="326"/>
      <c r="F54" s="326"/>
      <c r="G54" s="326"/>
      <c r="H54" s="326"/>
      <c r="I54" s="327"/>
    </row>
    <row r="55" spans="1:9" ht="15" thickBot="1" x14ac:dyDescent="0.25">
      <c r="A55" s="145" t="s">
        <v>441</v>
      </c>
      <c r="B55" s="323"/>
      <c r="C55" s="324"/>
      <c r="D55" s="146" t="s">
        <v>23</v>
      </c>
      <c r="E55" s="147"/>
      <c r="F55" s="148"/>
      <c r="G55" s="149"/>
      <c r="H55" s="150"/>
      <c r="I55" s="213"/>
    </row>
    <row r="56" spans="1:9" x14ac:dyDescent="0.2">
      <c r="A56" s="145" t="s">
        <v>765</v>
      </c>
      <c r="B56" s="321"/>
      <c r="C56" s="322"/>
      <c r="D56" s="151" t="s">
        <v>25</v>
      </c>
      <c r="E56" s="152"/>
      <c r="F56" s="153"/>
      <c r="G56" s="154"/>
      <c r="H56" s="154"/>
      <c r="I56" s="155"/>
    </row>
    <row r="57" spans="1:9" ht="25.5" x14ac:dyDescent="0.2">
      <c r="A57" s="211" t="s">
        <v>26</v>
      </c>
      <c r="B57" s="28" t="s">
        <v>419</v>
      </c>
      <c r="C57" s="23" t="s">
        <v>3</v>
      </c>
      <c r="D57" s="23" t="s">
        <v>27</v>
      </c>
      <c r="E57" s="31" t="s">
        <v>7</v>
      </c>
      <c r="F57" s="110">
        <v>278</v>
      </c>
      <c r="G57" s="288" t="s">
        <v>732</v>
      </c>
      <c r="H57" s="289"/>
      <c r="I57" s="290"/>
    </row>
    <row r="58" spans="1:9" ht="38.25" x14ac:dyDescent="0.2">
      <c r="A58" s="211" t="s">
        <v>139</v>
      </c>
      <c r="B58" s="28">
        <v>104111</v>
      </c>
      <c r="C58" s="23" t="s">
        <v>5</v>
      </c>
      <c r="D58" s="23" t="s">
        <v>461</v>
      </c>
      <c r="E58" s="31" t="s">
        <v>14</v>
      </c>
      <c r="F58" s="110">
        <v>512</v>
      </c>
      <c r="G58" s="288" t="s">
        <v>732</v>
      </c>
      <c r="H58" s="289"/>
      <c r="I58" s="290"/>
    </row>
    <row r="59" spans="1:9" ht="38.25" x14ac:dyDescent="0.2">
      <c r="A59" s="211" t="s">
        <v>140</v>
      </c>
      <c r="B59" s="28">
        <v>104108</v>
      </c>
      <c r="C59" s="23" t="s">
        <v>5</v>
      </c>
      <c r="D59" s="23" t="s">
        <v>472</v>
      </c>
      <c r="E59" s="31" t="s">
        <v>14</v>
      </c>
      <c r="F59" s="110">
        <v>683</v>
      </c>
      <c r="G59" s="288" t="s">
        <v>732</v>
      </c>
      <c r="H59" s="289"/>
      <c r="I59" s="290"/>
    </row>
    <row r="60" spans="1:9" ht="38.25" x14ac:dyDescent="0.2">
      <c r="A60" s="211" t="s">
        <v>141</v>
      </c>
      <c r="B60" s="28">
        <v>104107</v>
      </c>
      <c r="C60" s="23" t="s">
        <v>5</v>
      </c>
      <c r="D60" s="23" t="s">
        <v>471</v>
      </c>
      <c r="E60" s="31" t="s">
        <v>14</v>
      </c>
      <c r="F60" s="110">
        <v>482</v>
      </c>
      <c r="G60" s="288" t="s">
        <v>732</v>
      </c>
      <c r="H60" s="289"/>
      <c r="I60" s="290"/>
    </row>
    <row r="61" spans="1:9" ht="38.25" x14ac:dyDescent="0.2">
      <c r="A61" s="211" t="s">
        <v>613</v>
      </c>
      <c r="B61" s="28">
        <v>104106</v>
      </c>
      <c r="C61" s="23" t="s">
        <v>5</v>
      </c>
      <c r="D61" s="23" t="s">
        <v>473</v>
      </c>
      <c r="E61" s="31" t="s">
        <v>14</v>
      </c>
      <c r="F61" s="110">
        <v>1080</v>
      </c>
      <c r="G61" s="288" t="s">
        <v>732</v>
      </c>
      <c r="H61" s="289"/>
      <c r="I61" s="290"/>
    </row>
    <row r="62" spans="1:9" ht="38.25" x14ac:dyDescent="0.2">
      <c r="A62" s="211" t="s">
        <v>614</v>
      </c>
      <c r="B62" s="28" t="s">
        <v>474</v>
      </c>
      <c r="C62" s="23" t="s">
        <v>3</v>
      </c>
      <c r="D62" s="23" t="s">
        <v>475</v>
      </c>
      <c r="E62" s="31" t="s">
        <v>16</v>
      </c>
      <c r="F62" s="110">
        <v>22</v>
      </c>
      <c r="G62" s="288" t="s">
        <v>732</v>
      </c>
      <c r="H62" s="289"/>
      <c r="I62" s="290"/>
    </row>
    <row r="63" spans="1:9" x14ac:dyDescent="0.2">
      <c r="A63" s="318"/>
      <c r="B63" s="319"/>
      <c r="C63" s="319"/>
      <c r="D63" s="319"/>
      <c r="E63" s="319"/>
      <c r="F63" s="319"/>
      <c r="G63" s="319"/>
      <c r="H63" s="319"/>
      <c r="I63" s="320"/>
    </row>
    <row r="64" spans="1:9" x14ac:dyDescent="0.2">
      <c r="A64" s="145" t="s">
        <v>764</v>
      </c>
      <c r="B64" s="321"/>
      <c r="C64" s="322"/>
      <c r="D64" s="151" t="s">
        <v>29</v>
      </c>
      <c r="E64" s="156"/>
      <c r="F64" s="153"/>
      <c r="G64" s="157"/>
      <c r="H64" s="157"/>
      <c r="I64" s="158"/>
    </row>
    <row r="65" spans="1:9" ht="38.25" customHeight="1" x14ac:dyDescent="0.2">
      <c r="A65" s="211" t="s">
        <v>30</v>
      </c>
      <c r="B65" s="28">
        <v>92463</v>
      </c>
      <c r="C65" s="23" t="s">
        <v>5</v>
      </c>
      <c r="D65" s="23" t="s">
        <v>31</v>
      </c>
      <c r="E65" s="31" t="s">
        <v>7</v>
      </c>
      <c r="F65" s="110">
        <v>145</v>
      </c>
      <c r="G65" s="288" t="s">
        <v>732</v>
      </c>
      <c r="H65" s="289"/>
      <c r="I65" s="290"/>
    </row>
    <row r="66" spans="1:9" ht="38.25" customHeight="1" x14ac:dyDescent="0.2">
      <c r="A66" s="211" t="s">
        <v>142</v>
      </c>
      <c r="B66" s="28">
        <v>104111</v>
      </c>
      <c r="C66" s="23" t="s">
        <v>5</v>
      </c>
      <c r="D66" s="23" t="s">
        <v>461</v>
      </c>
      <c r="E66" s="31" t="s">
        <v>14</v>
      </c>
      <c r="F66" s="110">
        <v>433</v>
      </c>
      <c r="G66" s="288" t="s">
        <v>732</v>
      </c>
      <c r="H66" s="289"/>
      <c r="I66" s="290"/>
    </row>
    <row r="67" spans="1:9" ht="38.25" customHeight="1" x14ac:dyDescent="0.2">
      <c r="A67" s="211" t="s">
        <v>143</v>
      </c>
      <c r="B67" s="28">
        <v>104110</v>
      </c>
      <c r="C67" s="23" t="s">
        <v>5</v>
      </c>
      <c r="D67" s="23" t="s">
        <v>476</v>
      </c>
      <c r="E67" s="31" t="s">
        <v>14</v>
      </c>
      <c r="F67" s="110">
        <v>368</v>
      </c>
      <c r="G67" s="288" t="s">
        <v>732</v>
      </c>
      <c r="H67" s="289"/>
      <c r="I67" s="290"/>
    </row>
    <row r="68" spans="1:9" ht="38.25" customHeight="1" x14ac:dyDescent="0.2">
      <c r="A68" s="211" t="s">
        <v>144</v>
      </c>
      <c r="B68" s="28">
        <v>104109</v>
      </c>
      <c r="C68" s="23" t="s">
        <v>5</v>
      </c>
      <c r="D68" s="23" t="s">
        <v>477</v>
      </c>
      <c r="E68" s="31" t="s">
        <v>14</v>
      </c>
      <c r="F68" s="110">
        <v>140</v>
      </c>
      <c r="G68" s="288" t="s">
        <v>732</v>
      </c>
      <c r="H68" s="289"/>
      <c r="I68" s="290"/>
    </row>
    <row r="69" spans="1:9" ht="38.25" customHeight="1" x14ac:dyDescent="0.2">
      <c r="A69" s="211" t="s">
        <v>145</v>
      </c>
      <c r="B69" s="28">
        <v>104108</v>
      </c>
      <c r="C69" s="23" t="s">
        <v>5</v>
      </c>
      <c r="D69" s="23" t="s">
        <v>472</v>
      </c>
      <c r="E69" s="31" t="s">
        <v>14</v>
      </c>
      <c r="F69" s="110">
        <v>1277</v>
      </c>
      <c r="G69" s="288" t="s">
        <v>732</v>
      </c>
      <c r="H69" s="289"/>
      <c r="I69" s="290"/>
    </row>
    <row r="70" spans="1:9" ht="38.25" customHeight="1" x14ac:dyDescent="0.2">
      <c r="A70" s="211" t="s">
        <v>146</v>
      </c>
      <c r="B70" s="28">
        <v>104107</v>
      </c>
      <c r="C70" s="23" t="s">
        <v>5</v>
      </c>
      <c r="D70" s="23" t="s">
        <v>471</v>
      </c>
      <c r="E70" s="31" t="s">
        <v>14</v>
      </c>
      <c r="F70" s="110">
        <v>327</v>
      </c>
      <c r="G70" s="288" t="s">
        <v>732</v>
      </c>
      <c r="H70" s="289"/>
      <c r="I70" s="290"/>
    </row>
    <row r="71" spans="1:9" ht="38.25" customHeight="1" x14ac:dyDescent="0.2">
      <c r="A71" s="211" t="s">
        <v>450</v>
      </c>
      <c r="B71" s="28">
        <v>104106</v>
      </c>
      <c r="C71" s="23" t="s">
        <v>5</v>
      </c>
      <c r="D71" s="23" t="s">
        <v>473</v>
      </c>
      <c r="E71" s="31" t="s">
        <v>14</v>
      </c>
      <c r="F71" s="110">
        <v>373</v>
      </c>
      <c r="G71" s="288" t="s">
        <v>732</v>
      </c>
      <c r="H71" s="289"/>
      <c r="I71" s="290"/>
    </row>
    <row r="72" spans="1:9" ht="38.25" customHeight="1" x14ac:dyDescent="0.2">
      <c r="A72" s="211" t="s">
        <v>451</v>
      </c>
      <c r="B72" s="28">
        <v>92765</v>
      </c>
      <c r="C72" s="23" t="s">
        <v>5</v>
      </c>
      <c r="D72" s="23" t="s">
        <v>478</v>
      </c>
      <c r="E72" s="31" t="s">
        <v>14</v>
      </c>
      <c r="F72" s="110">
        <v>452</v>
      </c>
      <c r="G72" s="288" t="s">
        <v>732</v>
      </c>
      <c r="H72" s="289"/>
      <c r="I72" s="290"/>
    </row>
    <row r="73" spans="1:9" ht="38.25" customHeight="1" x14ac:dyDescent="0.2">
      <c r="A73" s="211" t="s">
        <v>452</v>
      </c>
      <c r="B73" s="28" t="s">
        <v>474</v>
      </c>
      <c r="C73" s="23" t="s">
        <v>3</v>
      </c>
      <c r="D73" s="23" t="s">
        <v>475</v>
      </c>
      <c r="E73" s="31" t="s">
        <v>16</v>
      </c>
      <c r="F73" s="110">
        <v>49</v>
      </c>
      <c r="G73" s="288" t="s">
        <v>732</v>
      </c>
      <c r="H73" s="289"/>
      <c r="I73" s="290"/>
    </row>
    <row r="74" spans="1:9" ht="15" customHeight="1" x14ac:dyDescent="0.2">
      <c r="A74" s="318"/>
      <c r="B74" s="319"/>
      <c r="C74" s="319"/>
      <c r="D74" s="319"/>
      <c r="E74" s="319"/>
      <c r="F74" s="319"/>
      <c r="G74" s="319"/>
      <c r="H74" s="319"/>
      <c r="I74" s="320"/>
    </row>
    <row r="75" spans="1:9" x14ac:dyDescent="0.2">
      <c r="A75" s="145" t="s">
        <v>763</v>
      </c>
      <c r="B75" s="321"/>
      <c r="C75" s="322"/>
      <c r="D75" s="151" t="s">
        <v>33</v>
      </c>
      <c r="E75" s="159"/>
      <c r="F75" s="153"/>
      <c r="G75" s="157"/>
      <c r="H75" s="157"/>
      <c r="I75" s="158"/>
    </row>
    <row r="76" spans="1:9" ht="76.5" x14ac:dyDescent="0.2">
      <c r="A76" s="211" t="s">
        <v>34</v>
      </c>
      <c r="B76" s="28" t="s">
        <v>480</v>
      </c>
      <c r="C76" s="23" t="s">
        <v>3</v>
      </c>
      <c r="D76" s="23" t="s">
        <v>479</v>
      </c>
      <c r="E76" s="31" t="s">
        <v>7</v>
      </c>
      <c r="F76" s="110">
        <v>452</v>
      </c>
      <c r="G76" s="288" t="s">
        <v>732</v>
      </c>
      <c r="H76" s="289"/>
      <c r="I76" s="290"/>
    </row>
    <row r="77" spans="1:9" ht="38.25" customHeight="1" x14ac:dyDescent="0.2">
      <c r="A77" s="211" t="s">
        <v>147</v>
      </c>
      <c r="B77" s="28">
        <v>101792</v>
      </c>
      <c r="C77" s="23" t="s">
        <v>5</v>
      </c>
      <c r="D77" s="23" t="s">
        <v>35</v>
      </c>
      <c r="E77" s="31" t="s">
        <v>16</v>
      </c>
      <c r="F77" s="110">
        <v>452</v>
      </c>
      <c r="G77" s="288" t="s">
        <v>732</v>
      </c>
      <c r="H77" s="289"/>
      <c r="I77" s="290"/>
    </row>
    <row r="78" spans="1:9" ht="25.5" customHeight="1" x14ac:dyDescent="0.2">
      <c r="A78" s="211" t="s">
        <v>148</v>
      </c>
      <c r="B78" s="28">
        <v>92768</v>
      </c>
      <c r="C78" s="23" t="s">
        <v>5</v>
      </c>
      <c r="D78" s="23" t="s">
        <v>481</v>
      </c>
      <c r="E78" s="31" t="s">
        <v>14</v>
      </c>
      <c r="F78" s="110">
        <v>874</v>
      </c>
      <c r="G78" s="288" t="s">
        <v>732</v>
      </c>
      <c r="H78" s="289"/>
      <c r="I78" s="290"/>
    </row>
    <row r="79" spans="1:9" ht="25.5" customHeight="1" x14ac:dyDescent="0.2">
      <c r="A79" s="211" t="s">
        <v>149</v>
      </c>
      <c r="B79" s="28">
        <v>92769</v>
      </c>
      <c r="C79" s="23" t="s">
        <v>5</v>
      </c>
      <c r="D79" s="23" t="s">
        <v>482</v>
      </c>
      <c r="E79" s="31" t="s">
        <v>14</v>
      </c>
      <c r="F79" s="110">
        <v>193</v>
      </c>
      <c r="G79" s="288" t="s">
        <v>732</v>
      </c>
      <c r="H79" s="289"/>
      <c r="I79" s="290"/>
    </row>
    <row r="80" spans="1:9" ht="30.75" customHeight="1" x14ac:dyDescent="0.2">
      <c r="A80" s="211" t="s">
        <v>150</v>
      </c>
      <c r="B80" s="28">
        <v>92770</v>
      </c>
      <c r="C80" s="23" t="s">
        <v>5</v>
      </c>
      <c r="D80" s="23" t="s">
        <v>483</v>
      </c>
      <c r="E80" s="31" t="s">
        <v>14</v>
      </c>
      <c r="F80" s="110">
        <v>24</v>
      </c>
      <c r="G80" s="288" t="s">
        <v>732</v>
      </c>
      <c r="H80" s="289"/>
      <c r="I80" s="290"/>
    </row>
    <row r="81" spans="1:9" ht="16.5" customHeight="1" x14ac:dyDescent="0.2">
      <c r="A81" s="318"/>
      <c r="B81" s="319"/>
      <c r="C81" s="319"/>
      <c r="D81" s="319"/>
      <c r="E81" s="319"/>
      <c r="F81" s="319"/>
      <c r="G81" s="319"/>
      <c r="H81" s="319"/>
      <c r="I81" s="320"/>
    </row>
    <row r="82" spans="1:9" x14ac:dyDescent="0.2">
      <c r="A82" s="204" t="s">
        <v>442</v>
      </c>
      <c r="B82" s="316"/>
      <c r="C82" s="317"/>
      <c r="D82" s="205" t="s">
        <v>444</v>
      </c>
      <c r="E82" s="206"/>
      <c r="F82" s="207"/>
      <c r="G82" s="208"/>
      <c r="H82" s="208"/>
      <c r="I82" s="209"/>
    </row>
    <row r="83" spans="1:9" ht="51" x14ac:dyDescent="0.2">
      <c r="A83" s="214" t="s">
        <v>442</v>
      </c>
      <c r="B83" s="37" t="s">
        <v>445</v>
      </c>
      <c r="C83" s="21" t="s">
        <v>440</v>
      </c>
      <c r="D83" s="20" t="s">
        <v>484</v>
      </c>
      <c r="E83" s="22" t="s">
        <v>16</v>
      </c>
      <c r="F83" s="99">
        <v>1.5</v>
      </c>
      <c r="G83" s="313" t="s">
        <v>776</v>
      </c>
      <c r="H83" s="314"/>
      <c r="I83" s="315"/>
    </row>
    <row r="84" spans="1:9" ht="38.25" x14ac:dyDescent="0.2">
      <c r="A84" s="214" t="s">
        <v>443</v>
      </c>
      <c r="B84" s="37" t="s">
        <v>446</v>
      </c>
      <c r="C84" s="21" t="s">
        <v>440</v>
      </c>
      <c r="D84" s="20" t="s">
        <v>485</v>
      </c>
      <c r="E84" s="22" t="s">
        <v>16</v>
      </c>
      <c r="F84" s="99">
        <v>2</v>
      </c>
      <c r="G84" s="313" t="s">
        <v>777</v>
      </c>
      <c r="H84" s="314"/>
      <c r="I84" s="315"/>
    </row>
    <row r="85" spans="1:9" ht="15" customHeight="1" x14ac:dyDescent="0.2">
      <c r="A85" s="310"/>
      <c r="B85" s="311"/>
      <c r="C85" s="311"/>
      <c r="D85" s="311"/>
      <c r="E85" s="311"/>
      <c r="F85" s="311"/>
      <c r="G85" s="311"/>
      <c r="H85" s="311"/>
      <c r="I85" s="312"/>
    </row>
    <row r="86" spans="1:9" x14ac:dyDescent="0.2">
      <c r="A86" s="160" t="s">
        <v>443</v>
      </c>
      <c r="B86" s="298"/>
      <c r="C86" s="299"/>
      <c r="D86" s="136" t="s">
        <v>36</v>
      </c>
      <c r="E86" s="137"/>
      <c r="F86" s="138"/>
      <c r="G86" s="157"/>
      <c r="H86" s="161"/>
      <c r="I86" s="215"/>
    </row>
    <row r="87" spans="1:9" ht="38.25" x14ac:dyDescent="0.2">
      <c r="A87" s="211" t="s">
        <v>615</v>
      </c>
      <c r="B87" s="28">
        <v>103324</v>
      </c>
      <c r="C87" s="23" t="s">
        <v>5</v>
      </c>
      <c r="D87" s="23" t="s">
        <v>486</v>
      </c>
      <c r="E87" s="31" t="s">
        <v>7</v>
      </c>
      <c r="F87" s="110">
        <v>722</v>
      </c>
      <c r="G87" s="288" t="s">
        <v>778</v>
      </c>
      <c r="H87" s="289"/>
      <c r="I87" s="290"/>
    </row>
    <row r="88" spans="1:9" ht="38.25" x14ac:dyDescent="0.2">
      <c r="A88" s="211" t="s">
        <v>616</v>
      </c>
      <c r="B88" s="28">
        <v>103326</v>
      </c>
      <c r="C88" s="23" t="s">
        <v>5</v>
      </c>
      <c r="D88" s="23" t="s">
        <v>487</v>
      </c>
      <c r="E88" s="31" t="s">
        <v>7</v>
      </c>
      <c r="F88" s="110">
        <v>310</v>
      </c>
      <c r="G88" s="288" t="s">
        <v>779</v>
      </c>
      <c r="H88" s="289"/>
      <c r="I88" s="290"/>
    </row>
    <row r="89" spans="1:9" x14ac:dyDescent="0.2">
      <c r="A89" s="295"/>
      <c r="B89" s="296"/>
      <c r="C89" s="296"/>
      <c r="D89" s="296"/>
      <c r="E89" s="296"/>
      <c r="F89" s="296"/>
      <c r="G89" s="296"/>
      <c r="H89" s="296"/>
      <c r="I89" s="297"/>
    </row>
    <row r="90" spans="1:9" x14ac:dyDescent="0.2">
      <c r="A90" s="162" t="s">
        <v>733</v>
      </c>
      <c r="B90" s="298"/>
      <c r="C90" s="299"/>
      <c r="D90" s="136" t="s">
        <v>735</v>
      </c>
      <c r="E90" s="163"/>
      <c r="F90" s="164"/>
      <c r="G90" s="165"/>
      <c r="H90" s="166"/>
      <c r="I90" s="216"/>
    </row>
    <row r="91" spans="1:9" ht="51" x14ac:dyDescent="0.2">
      <c r="A91" s="211" t="s">
        <v>39</v>
      </c>
      <c r="B91" s="28" t="s">
        <v>295</v>
      </c>
      <c r="C91" s="23" t="s">
        <v>3</v>
      </c>
      <c r="D91" s="23" t="s">
        <v>294</v>
      </c>
      <c r="E91" s="31" t="s">
        <v>4</v>
      </c>
      <c r="F91" s="110">
        <v>1</v>
      </c>
      <c r="G91" s="288" t="s">
        <v>780</v>
      </c>
      <c r="H91" s="289"/>
      <c r="I91" s="290"/>
    </row>
    <row r="92" spans="1:9" ht="51" x14ac:dyDescent="0.2">
      <c r="A92" s="211" t="s">
        <v>152</v>
      </c>
      <c r="B92" s="28" t="s">
        <v>297</v>
      </c>
      <c r="C92" s="23" t="s">
        <v>3</v>
      </c>
      <c r="D92" s="23" t="s">
        <v>296</v>
      </c>
      <c r="E92" s="31" t="s">
        <v>4</v>
      </c>
      <c r="F92" s="110">
        <v>5</v>
      </c>
      <c r="G92" s="288" t="s">
        <v>782</v>
      </c>
      <c r="H92" s="289"/>
      <c r="I92" s="290"/>
    </row>
    <row r="93" spans="1:9" ht="51" x14ac:dyDescent="0.2">
      <c r="A93" s="211" t="s">
        <v>153</v>
      </c>
      <c r="B93" s="28" t="s">
        <v>299</v>
      </c>
      <c r="C93" s="23" t="s">
        <v>3</v>
      </c>
      <c r="D93" s="23" t="s">
        <v>298</v>
      </c>
      <c r="E93" s="31" t="s">
        <v>4</v>
      </c>
      <c r="F93" s="110">
        <v>3</v>
      </c>
      <c r="G93" s="288" t="s">
        <v>781</v>
      </c>
      <c r="H93" s="289"/>
      <c r="I93" s="290"/>
    </row>
    <row r="94" spans="1:9" ht="51" x14ac:dyDescent="0.2">
      <c r="A94" s="211" t="s">
        <v>154</v>
      </c>
      <c r="B94" s="28" t="s">
        <v>300</v>
      </c>
      <c r="C94" s="23" t="s">
        <v>3</v>
      </c>
      <c r="D94" s="23" t="s">
        <v>488</v>
      </c>
      <c r="E94" s="31" t="s">
        <v>16</v>
      </c>
      <c r="F94" s="110">
        <v>21</v>
      </c>
      <c r="G94" s="288" t="s">
        <v>789</v>
      </c>
      <c r="H94" s="289"/>
      <c r="I94" s="290"/>
    </row>
    <row r="95" spans="1:9" ht="63.75" x14ac:dyDescent="0.2">
      <c r="A95" s="211" t="s">
        <v>155</v>
      </c>
      <c r="B95" s="28" t="s">
        <v>300</v>
      </c>
      <c r="C95" s="23" t="s">
        <v>3</v>
      </c>
      <c r="D95" s="23" t="s">
        <v>493</v>
      </c>
      <c r="E95" s="31" t="s">
        <v>7</v>
      </c>
      <c r="F95" s="110">
        <v>9</v>
      </c>
      <c r="G95" s="288" t="s">
        <v>787</v>
      </c>
      <c r="H95" s="289"/>
      <c r="I95" s="290"/>
    </row>
    <row r="96" spans="1:9" ht="63.75" x14ac:dyDescent="0.2">
      <c r="A96" s="211" t="s">
        <v>156</v>
      </c>
      <c r="B96" s="28" t="s">
        <v>490</v>
      </c>
      <c r="C96" s="23" t="s">
        <v>3</v>
      </c>
      <c r="D96" s="23" t="s">
        <v>489</v>
      </c>
      <c r="E96" s="31" t="s">
        <v>7</v>
      </c>
      <c r="F96" s="110">
        <v>8</v>
      </c>
      <c r="G96" s="288" t="s">
        <v>788</v>
      </c>
      <c r="H96" s="289"/>
      <c r="I96" s="290"/>
    </row>
    <row r="97" spans="1:9" ht="63.75" x14ac:dyDescent="0.2">
      <c r="A97" s="211" t="s">
        <v>157</v>
      </c>
      <c r="B97" s="28" t="s">
        <v>491</v>
      </c>
      <c r="C97" s="23" t="s">
        <v>3</v>
      </c>
      <c r="D97" s="23" t="s">
        <v>492</v>
      </c>
      <c r="E97" s="31" t="s">
        <v>7</v>
      </c>
      <c r="F97" s="110">
        <v>5</v>
      </c>
      <c r="G97" s="288" t="s">
        <v>783</v>
      </c>
      <c r="H97" s="289"/>
      <c r="I97" s="290"/>
    </row>
    <row r="98" spans="1:9" ht="51" x14ac:dyDescent="0.2">
      <c r="A98" s="211" t="s">
        <v>158</v>
      </c>
      <c r="B98" s="28" t="s">
        <v>302</v>
      </c>
      <c r="C98" s="23" t="s">
        <v>3</v>
      </c>
      <c r="D98" s="23" t="s">
        <v>301</v>
      </c>
      <c r="E98" s="31" t="s">
        <v>9</v>
      </c>
      <c r="F98" s="110">
        <v>4</v>
      </c>
      <c r="G98" s="288" t="s">
        <v>784</v>
      </c>
      <c r="H98" s="289"/>
      <c r="I98" s="290"/>
    </row>
    <row r="99" spans="1:9" ht="25.5" x14ac:dyDescent="0.2">
      <c r="A99" s="211" t="s">
        <v>159</v>
      </c>
      <c r="B99" s="28">
        <v>38168</v>
      </c>
      <c r="C99" s="23" t="s">
        <v>494</v>
      </c>
      <c r="D99" s="23" t="s">
        <v>303</v>
      </c>
      <c r="E99" s="31" t="s">
        <v>9</v>
      </c>
      <c r="F99" s="110">
        <v>8</v>
      </c>
      <c r="G99" s="288" t="s">
        <v>784</v>
      </c>
      <c r="H99" s="289"/>
      <c r="I99" s="290"/>
    </row>
    <row r="100" spans="1:9" x14ac:dyDescent="0.2">
      <c r="A100" s="211" t="s">
        <v>160</v>
      </c>
      <c r="B100" s="28" t="s">
        <v>304</v>
      </c>
      <c r="C100" s="23" t="s">
        <v>3</v>
      </c>
      <c r="D100" s="23" t="s">
        <v>40</v>
      </c>
      <c r="E100" s="31" t="s">
        <v>7</v>
      </c>
      <c r="F100" s="110">
        <v>5</v>
      </c>
      <c r="G100" s="288" t="s">
        <v>801</v>
      </c>
      <c r="H100" s="289"/>
      <c r="I100" s="290"/>
    </row>
    <row r="101" spans="1:9" ht="38.25" x14ac:dyDescent="0.2">
      <c r="A101" s="211" t="s">
        <v>161</v>
      </c>
      <c r="B101" s="28" t="s">
        <v>306</v>
      </c>
      <c r="C101" s="23" t="s">
        <v>3</v>
      </c>
      <c r="D101" s="23" t="s">
        <v>305</v>
      </c>
      <c r="E101" s="31" t="s">
        <v>497</v>
      </c>
      <c r="F101" s="110">
        <v>3</v>
      </c>
      <c r="G101" s="288" t="s">
        <v>785</v>
      </c>
      <c r="H101" s="289"/>
      <c r="I101" s="290"/>
    </row>
    <row r="102" spans="1:9" ht="51" x14ac:dyDescent="0.2">
      <c r="A102" s="211" t="s">
        <v>162</v>
      </c>
      <c r="B102" s="28" t="s">
        <v>496</v>
      </c>
      <c r="C102" s="23" t="s">
        <v>3</v>
      </c>
      <c r="D102" s="23" t="s">
        <v>495</v>
      </c>
      <c r="E102" s="31" t="s">
        <v>13</v>
      </c>
      <c r="F102" s="110">
        <v>59</v>
      </c>
      <c r="G102" s="288" t="s">
        <v>786</v>
      </c>
      <c r="H102" s="289"/>
      <c r="I102" s="290"/>
    </row>
    <row r="103" spans="1:9" ht="51" x14ac:dyDescent="0.2">
      <c r="A103" s="211" t="s">
        <v>391</v>
      </c>
      <c r="B103" s="28" t="s">
        <v>499</v>
      </c>
      <c r="C103" s="23" t="s">
        <v>3</v>
      </c>
      <c r="D103" s="23" t="s">
        <v>498</v>
      </c>
      <c r="E103" s="31" t="s">
        <v>13</v>
      </c>
      <c r="F103" s="110">
        <v>3</v>
      </c>
      <c r="G103" s="288" t="s">
        <v>786</v>
      </c>
      <c r="H103" s="289"/>
      <c r="I103" s="290"/>
    </row>
    <row r="104" spans="1:9" ht="51" x14ac:dyDescent="0.2">
      <c r="A104" s="211" t="s">
        <v>392</v>
      </c>
      <c r="B104" s="28" t="s">
        <v>420</v>
      </c>
      <c r="C104" s="23" t="s">
        <v>3</v>
      </c>
      <c r="D104" s="23" t="s">
        <v>500</v>
      </c>
      <c r="E104" s="31" t="s">
        <v>13</v>
      </c>
      <c r="F104" s="110">
        <v>9.6</v>
      </c>
      <c r="G104" s="288" t="s">
        <v>790</v>
      </c>
      <c r="H104" s="289"/>
      <c r="I104" s="290"/>
    </row>
    <row r="105" spans="1:9" ht="25.5" x14ac:dyDescent="0.2">
      <c r="A105" s="211" t="s">
        <v>501</v>
      </c>
      <c r="B105" s="28" t="s">
        <v>307</v>
      </c>
      <c r="C105" s="23" t="s">
        <v>3</v>
      </c>
      <c r="D105" s="23" t="s">
        <v>421</v>
      </c>
      <c r="E105" s="31" t="s">
        <v>7</v>
      </c>
      <c r="F105" s="110">
        <v>5.99</v>
      </c>
      <c r="G105" s="288" t="s">
        <v>791</v>
      </c>
      <c r="H105" s="289"/>
      <c r="I105" s="290"/>
    </row>
    <row r="106" spans="1:9" ht="63.75" x14ac:dyDescent="0.2">
      <c r="A106" s="211" t="s">
        <v>617</v>
      </c>
      <c r="B106" s="28" t="s">
        <v>503</v>
      </c>
      <c r="C106" s="23" t="s">
        <v>3</v>
      </c>
      <c r="D106" s="23" t="s">
        <v>502</v>
      </c>
      <c r="E106" s="31" t="s">
        <v>7</v>
      </c>
      <c r="F106" s="110">
        <v>1.68</v>
      </c>
      <c r="G106" s="288" t="s">
        <v>792</v>
      </c>
      <c r="H106" s="289"/>
      <c r="I106" s="290"/>
    </row>
    <row r="107" spans="1:9" x14ac:dyDescent="0.2">
      <c r="A107" s="295"/>
      <c r="B107" s="296"/>
      <c r="C107" s="296"/>
      <c r="D107" s="296"/>
      <c r="E107" s="296"/>
      <c r="F107" s="296"/>
      <c r="G107" s="296"/>
      <c r="H107" s="296"/>
      <c r="I107" s="297"/>
    </row>
    <row r="108" spans="1:9" x14ac:dyDescent="0.2">
      <c r="A108" s="167" t="s">
        <v>734</v>
      </c>
      <c r="B108" s="308"/>
      <c r="C108" s="309"/>
      <c r="D108" s="168" t="s">
        <v>737</v>
      </c>
      <c r="E108" s="169"/>
      <c r="F108" s="170"/>
      <c r="G108" s="165"/>
      <c r="H108" s="166"/>
      <c r="I108" s="216"/>
    </row>
    <row r="109" spans="1:9" x14ac:dyDescent="0.2">
      <c r="A109" s="211" t="s">
        <v>44</v>
      </c>
      <c r="B109" s="28" t="s">
        <v>281</v>
      </c>
      <c r="C109" s="23" t="s">
        <v>3</v>
      </c>
      <c r="D109" s="23" t="s">
        <v>45</v>
      </c>
      <c r="E109" s="31" t="s">
        <v>7</v>
      </c>
      <c r="F109" s="110">
        <v>165</v>
      </c>
      <c r="G109" s="288" t="s">
        <v>793</v>
      </c>
      <c r="H109" s="289"/>
      <c r="I109" s="290"/>
    </row>
    <row r="110" spans="1:9" ht="38.25" x14ac:dyDescent="0.2">
      <c r="A110" s="211" t="s">
        <v>163</v>
      </c>
      <c r="B110" s="28" t="s">
        <v>505</v>
      </c>
      <c r="C110" s="23" t="s">
        <v>3</v>
      </c>
      <c r="D110" s="23" t="s">
        <v>504</v>
      </c>
      <c r="E110" s="31" t="s">
        <v>7</v>
      </c>
      <c r="F110" s="110">
        <v>165</v>
      </c>
      <c r="G110" s="288" t="s">
        <v>793</v>
      </c>
      <c r="H110" s="289"/>
      <c r="I110" s="290"/>
    </row>
    <row r="111" spans="1:9" ht="25.5" x14ac:dyDescent="0.2">
      <c r="A111" s="211" t="s">
        <v>164</v>
      </c>
      <c r="B111" s="28" t="s">
        <v>282</v>
      </c>
      <c r="C111" s="23" t="s">
        <v>3</v>
      </c>
      <c r="D111" s="23" t="s">
        <v>46</v>
      </c>
      <c r="E111" s="31" t="s">
        <v>13</v>
      </c>
      <c r="F111" s="110">
        <v>64</v>
      </c>
      <c r="G111" s="288" t="s">
        <v>794</v>
      </c>
      <c r="H111" s="289"/>
      <c r="I111" s="290"/>
    </row>
    <row r="112" spans="1:9" ht="38.25" customHeight="1" x14ac:dyDescent="0.2">
      <c r="A112" s="211" t="s">
        <v>165</v>
      </c>
      <c r="B112" s="28" t="s">
        <v>284</v>
      </c>
      <c r="C112" s="23" t="s">
        <v>3</v>
      </c>
      <c r="D112" s="23" t="s">
        <v>283</v>
      </c>
      <c r="E112" s="31" t="s">
        <v>13</v>
      </c>
      <c r="F112" s="110">
        <v>70</v>
      </c>
      <c r="G112" s="288" t="s">
        <v>794</v>
      </c>
      <c r="H112" s="289"/>
      <c r="I112" s="290"/>
    </row>
    <row r="113" spans="1:9" ht="38.25" customHeight="1" x14ac:dyDescent="0.2">
      <c r="A113" s="211" t="s">
        <v>166</v>
      </c>
      <c r="B113" s="28" t="s">
        <v>286</v>
      </c>
      <c r="C113" s="23" t="s">
        <v>3</v>
      </c>
      <c r="D113" s="23" t="s">
        <v>285</v>
      </c>
      <c r="E113" s="31" t="s">
        <v>13</v>
      </c>
      <c r="F113" s="110">
        <v>25</v>
      </c>
      <c r="G113" s="288" t="s">
        <v>794</v>
      </c>
      <c r="H113" s="289"/>
      <c r="I113" s="290"/>
    </row>
    <row r="114" spans="1:9" x14ac:dyDescent="0.2">
      <c r="A114" s="295"/>
      <c r="B114" s="296"/>
      <c r="C114" s="296"/>
      <c r="D114" s="296"/>
      <c r="E114" s="296"/>
      <c r="F114" s="296"/>
      <c r="G114" s="296"/>
      <c r="H114" s="296"/>
      <c r="I114" s="297"/>
    </row>
    <row r="115" spans="1:9" x14ac:dyDescent="0.2">
      <c r="A115" s="162" t="s">
        <v>736</v>
      </c>
      <c r="B115" s="298"/>
      <c r="C115" s="299"/>
      <c r="D115" s="171" t="s">
        <v>48</v>
      </c>
      <c r="E115" s="163"/>
      <c r="F115" s="164"/>
      <c r="G115" s="165"/>
      <c r="H115" s="166"/>
      <c r="I115" s="216"/>
    </row>
    <row r="116" spans="1:9" ht="25.5" x14ac:dyDescent="0.2">
      <c r="A116" s="211" t="s">
        <v>49</v>
      </c>
      <c r="B116" s="28">
        <v>98557</v>
      </c>
      <c r="C116" s="23" t="s">
        <v>5</v>
      </c>
      <c r="D116" s="23" t="s">
        <v>50</v>
      </c>
      <c r="E116" s="31" t="s">
        <v>7</v>
      </c>
      <c r="F116" s="110">
        <v>70</v>
      </c>
      <c r="G116" s="288" t="s">
        <v>795</v>
      </c>
      <c r="H116" s="289"/>
      <c r="I116" s="290"/>
    </row>
    <row r="117" spans="1:9" ht="25.5" customHeight="1" x14ac:dyDescent="0.2">
      <c r="A117" s="211" t="s">
        <v>271</v>
      </c>
      <c r="B117" s="28">
        <v>98562</v>
      </c>
      <c r="C117" s="23" t="s">
        <v>5</v>
      </c>
      <c r="D117" s="23" t="s">
        <v>287</v>
      </c>
      <c r="E117" s="31" t="s">
        <v>7</v>
      </c>
      <c r="F117" s="110">
        <v>42</v>
      </c>
      <c r="G117" s="288" t="s">
        <v>795</v>
      </c>
      <c r="H117" s="289"/>
      <c r="I117" s="290"/>
    </row>
    <row r="118" spans="1:9" x14ac:dyDescent="0.2">
      <c r="A118" s="295"/>
      <c r="B118" s="296"/>
      <c r="C118" s="296"/>
      <c r="D118" s="296"/>
      <c r="E118" s="296"/>
      <c r="F118" s="296"/>
      <c r="G118" s="296"/>
      <c r="H118" s="296"/>
      <c r="I118" s="297"/>
    </row>
    <row r="119" spans="1:9" x14ac:dyDescent="0.2">
      <c r="A119" s="172" t="s">
        <v>738</v>
      </c>
      <c r="B119" s="298"/>
      <c r="C119" s="299"/>
      <c r="D119" s="171" t="s">
        <v>52</v>
      </c>
      <c r="E119" s="163"/>
      <c r="F119" s="164"/>
      <c r="G119" s="165"/>
      <c r="H119" s="166"/>
      <c r="I119" s="216"/>
    </row>
    <row r="120" spans="1:9" ht="51" x14ac:dyDescent="0.2">
      <c r="A120" s="211" t="s">
        <v>53</v>
      </c>
      <c r="B120" s="28">
        <v>87905</v>
      </c>
      <c r="C120" s="23" t="s">
        <v>5</v>
      </c>
      <c r="D120" s="23" t="s">
        <v>54</v>
      </c>
      <c r="E120" s="31" t="s">
        <v>7</v>
      </c>
      <c r="F120" s="110">
        <v>2270</v>
      </c>
      <c r="G120" s="288" t="s">
        <v>796</v>
      </c>
      <c r="H120" s="289"/>
      <c r="I120" s="290"/>
    </row>
    <row r="121" spans="1:9" ht="25.5" x14ac:dyDescent="0.2">
      <c r="A121" s="211" t="s">
        <v>167</v>
      </c>
      <c r="B121" s="28" t="s">
        <v>308</v>
      </c>
      <c r="C121" s="23" t="s">
        <v>3</v>
      </c>
      <c r="D121" s="23" t="s">
        <v>55</v>
      </c>
      <c r="E121" s="31" t="s">
        <v>7</v>
      </c>
      <c r="F121" s="110">
        <v>2122</v>
      </c>
      <c r="G121" s="288" t="s">
        <v>797</v>
      </c>
      <c r="H121" s="289"/>
      <c r="I121" s="290"/>
    </row>
    <row r="122" spans="1:9" ht="63.75" x14ac:dyDescent="0.2">
      <c r="A122" s="211" t="s">
        <v>168</v>
      </c>
      <c r="B122" s="28">
        <v>87535</v>
      </c>
      <c r="C122" s="23" t="s">
        <v>5</v>
      </c>
      <c r="D122" s="23" t="s">
        <v>56</v>
      </c>
      <c r="E122" s="31" t="s">
        <v>7</v>
      </c>
      <c r="F122" s="110">
        <v>2270</v>
      </c>
      <c r="G122" s="288" t="s">
        <v>796</v>
      </c>
      <c r="H122" s="289"/>
      <c r="I122" s="290"/>
    </row>
    <row r="123" spans="1:9" ht="51" x14ac:dyDescent="0.2">
      <c r="A123" s="211" t="s">
        <v>169</v>
      </c>
      <c r="B123" s="28" t="s">
        <v>57</v>
      </c>
      <c r="C123" s="23" t="s">
        <v>3</v>
      </c>
      <c r="D123" s="23" t="s">
        <v>58</v>
      </c>
      <c r="E123" s="31" t="s">
        <v>7</v>
      </c>
      <c r="F123" s="110">
        <v>74</v>
      </c>
      <c r="G123" s="288" t="s">
        <v>798</v>
      </c>
      <c r="H123" s="289"/>
      <c r="I123" s="290"/>
    </row>
    <row r="124" spans="1:9" x14ac:dyDescent="0.2">
      <c r="A124" s="211" t="s">
        <v>170</v>
      </c>
      <c r="B124" s="28">
        <v>96113</v>
      </c>
      <c r="C124" s="23" t="s">
        <v>5</v>
      </c>
      <c r="D124" s="23" t="s">
        <v>309</v>
      </c>
      <c r="E124" s="31" t="s">
        <v>7</v>
      </c>
      <c r="F124" s="110">
        <v>452</v>
      </c>
      <c r="G124" s="288" t="s">
        <v>799</v>
      </c>
      <c r="H124" s="289"/>
      <c r="I124" s="290"/>
    </row>
    <row r="125" spans="1:9" x14ac:dyDescent="0.2">
      <c r="A125" s="295"/>
      <c r="B125" s="296"/>
      <c r="C125" s="296"/>
      <c r="D125" s="296"/>
      <c r="E125" s="296"/>
      <c r="F125" s="296"/>
      <c r="G125" s="296"/>
      <c r="H125" s="296"/>
      <c r="I125" s="297"/>
    </row>
    <row r="126" spans="1:9" x14ac:dyDescent="0.2">
      <c r="A126" s="162" t="s">
        <v>762</v>
      </c>
      <c r="B126" s="298"/>
      <c r="C126" s="299"/>
      <c r="D126" s="171" t="s">
        <v>62</v>
      </c>
      <c r="E126" s="163"/>
      <c r="F126" s="164"/>
      <c r="G126" s="165"/>
      <c r="H126" s="166"/>
      <c r="I126" s="216"/>
    </row>
    <row r="127" spans="1:9" ht="25.5" x14ac:dyDescent="0.2">
      <c r="A127" s="211" t="s">
        <v>618</v>
      </c>
      <c r="B127" s="28" t="s">
        <v>311</v>
      </c>
      <c r="C127" s="23" t="s">
        <v>3</v>
      </c>
      <c r="D127" s="23" t="s">
        <v>310</v>
      </c>
      <c r="E127" s="31" t="s">
        <v>16</v>
      </c>
      <c r="F127" s="110">
        <v>397</v>
      </c>
      <c r="G127" s="288" t="s">
        <v>740</v>
      </c>
      <c r="H127" s="289"/>
      <c r="I127" s="290"/>
    </row>
    <row r="128" spans="1:9" ht="51" x14ac:dyDescent="0.2">
      <c r="A128" s="211" t="s">
        <v>171</v>
      </c>
      <c r="B128" s="28" t="s">
        <v>507</v>
      </c>
      <c r="C128" s="23" t="s">
        <v>3</v>
      </c>
      <c r="D128" s="23" t="s">
        <v>506</v>
      </c>
      <c r="E128" s="31" t="s">
        <v>7</v>
      </c>
      <c r="F128" s="110">
        <v>397</v>
      </c>
      <c r="G128" s="288" t="s">
        <v>740</v>
      </c>
      <c r="H128" s="289"/>
      <c r="I128" s="290"/>
    </row>
    <row r="129" spans="1:9" ht="25.5" x14ac:dyDescent="0.2">
      <c r="A129" s="211" t="s">
        <v>172</v>
      </c>
      <c r="B129" s="28">
        <v>88650</v>
      </c>
      <c r="C129" s="23" t="s">
        <v>5</v>
      </c>
      <c r="D129" s="23" t="s">
        <v>63</v>
      </c>
      <c r="E129" s="31" t="s">
        <v>13</v>
      </c>
      <c r="F129" s="110">
        <v>560</v>
      </c>
      <c r="G129" s="288" t="s">
        <v>740</v>
      </c>
      <c r="H129" s="289"/>
      <c r="I129" s="290"/>
    </row>
    <row r="130" spans="1:9" ht="25.5" x14ac:dyDescent="0.2">
      <c r="A130" s="211" t="s">
        <v>173</v>
      </c>
      <c r="B130" s="28" t="s">
        <v>313</v>
      </c>
      <c r="C130" s="23" t="s">
        <v>3</v>
      </c>
      <c r="D130" s="23" t="s">
        <v>312</v>
      </c>
      <c r="E130" s="31" t="s">
        <v>7</v>
      </c>
      <c r="F130" s="110">
        <v>5</v>
      </c>
      <c r="G130" s="288" t="s">
        <v>800</v>
      </c>
      <c r="H130" s="289"/>
      <c r="I130" s="290"/>
    </row>
    <row r="131" spans="1:9" ht="38.25" x14ac:dyDescent="0.2">
      <c r="A131" s="211" t="s">
        <v>174</v>
      </c>
      <c r="B131" s="28" t="s">
        <v>422</v>
      </c>
      <c r="C131" s="23" t="s">
        <v>3</v>
      </c>
      <c r="D131" s="23" t="s">
        <v>64</v>
      </c>
      <c r="E131" s="31" t="s">
        <v>7</v>
      </c>
      <c r="F131" s="110">
        <v>10</v>
      </c>
      <c r="G131" s="288" t="s">
        <v>803</v>
      </c>
      <c r="H131" s="289"/>
      <c r="I131" s="290"/>
    </row>
    <row r="132" spans="1:9" ht="38.25" x14ac:dyDescent="0.2">
      <c r="A132" s="211" t="s">
        <v>175</v>
      </c>
      <c r="B132" s="28" t="s">
        <v>423</v>
      </c>
      <c r="C132" s="23" t="s">
        <v>3</v>
      </c>
      <c r="D132" s="23" t="s">
        <v>65</v>
      </c>
      <c r="E132" s="31" t="s">
        <v>7</v>
      </c>
      <c r="F132" s="110">
        <v>10</v>
      </c>
      <c r="G132" s="288" t="s">
        <v>803</v>
      </c>
      <c r="H132" s="289"/>
      <c r="I132" s="290"/>
    </row>
    <row r="133" spans="1:9" x14ac:dyDescent="0.2">
      <c r="A133" s="173"/>
      <c r="B133" s="174"/>
      <c r="C133" s="175"/>
      <c r="D133" s="176"/>
      <c r="E133" s="177"/>
      <c r="F133" s="176"/>
      <c r="G133" s="176"/>
      <c r="H133" s="176"/>
      <c r="I133" s="178"/>
    </row>
    <row r="134" spans="1:9" x14ac:dyDescent="0.2">
      <c r="A134" s="162" t="s">
        <v>761</v>
      </c>
      <c r="B134" s="298"/>
      <c r="C134" s="299"/>
      <c r="D134" s="171" t="s">
        <v>741</v>
      </c>
      <c r="E134" s="163"/>
      <c r="F134" s="164"/>
      <c r="G134" s="165"/>
      <c r="H134" s="166"/>
      <c r="I134" s="216"/>
    </row>
    <row r="135" spans="1:9" ht="25.5" x14ac:dyDescent="0.2">
      <c r="A135" s="211" t="s">
        <v>68</v>
      </c>
      <c r="B135" s="28" t="s">
        <v>424</v>
      </c>
      <c r="C135" s="23" t="s">
        <v>3</v>
      </c>
      <c r="D135" s="23" t="s">
        <v>69</v>
      </c>
      <c r="E135" s="31" t="s">
        <v>7</v>
      </c>
      <c r="F135" s="110">
        <v>126</v>
      </c>
      <c r="G135" s="288" t="s">
        <v>740</v>
      </c>
      <c r="H135" s="289"/>
      <c r="I135" s="290"/>
    </row>
    <row r="136" spans="1:9" ht="38.25" x14ac:dyDescent="0.2">
      <c r="A136" s="211" t="s">
        <v>176</v>
      </c>
      <c r="B136" s="28">
        <v>94991</v>
      </c>
      <c r="C136" s="23" t="s">
        <v>5</v>
      </c>
      <c r="D136" s="23" t="s">
        <v>508</v>
      </c>
      <c r="E136" s="31" t="s">
        <v>16</v>
      </c>
      <c r="F136" s="110">
        <v>3</v>
      </c>
      <c r="G136" s="288" t="s">
        <v>802</v>
      </c>
      <c r="H136" s="289"/>
      <c r="I136" s="290"/>
    </row>
    <row r="137" spans="1:9" ht="51" x14ac:dyDescent="0.2">
      <c r="A137" s="211" t="s">
        <v>619</v>
      </c>
      <c r="B137" s="28" t="s">
        <v>70</v>
      </c>
      <c r="C137" s="23" t="s">
        <v>3</v>
      </c>
      <c r="D137" s="23" t="s">
        <v>71</v>
      </c>
      <c r="E137" s="31" t="s">
        <v>7</v>
      </c>
      <c r="F137" s="110">
        <v>8</v>
      </c>
      <c r="G137" s="288" t="s">
        <v>803</v>
      </c>
      <c r="H137" s="289"/>
      <c r="I137" s="290"/>
    </row>
    <row r="138" spans="1:9" ht="51" x14ac:dyDescent="0.2">
      <c r="A138" s="211" t="s">
        <v>177</v>
      </c>
      <c r="B138" s="28" t="s">
        <v>72</v>
      </c>
      <c r="C138" s="23" t="s">
        <v>3</v>
      </c>
      <c r="D138" s="23" t="s">
        <v>73</v>
      </c>
      <c r="E138" s="31" t="s">
        <v>7</v>
      </c>
      <c r="F138" s="110">
        <v>8</v>
      </c>
      <c r="G138" s="288" t="s">
        <v>803</v>
      </c>
      <c r="H138" s="289"/>
      <c r="I138" s="290"/>
    </row>
    <row r="139" spans="1:9" x14ac:dyDescent="0.2">
      <c r="A139" s="295"/>
      <c r="B139" s="296"/>
      <c r="C139" s="296"/>
      <c r="D139" s="296"/>
      <c r="E139" s="296"/>
      <c r="F139" s="296"/>
      <c r="G139" s="296"/>
      <c r="H139" s="296"/>
      <c r="I139" s="297"/>
    </row>
    <row r="140" spans="1:9" x14ac:dyDescent="0.2">
      <c r="A140" s="162" t="s">
        <v>739</v>
      </c>
      <c r="B140" s="298"/>
      <c r="C140" s="299"/>
      <c r="D140" s="171" t="s">
        <v>743</v>
      </c>
      <c r="E140" s="163"/>
      <c r="F140" s="164"/>
      <c r="G140" s="165"/>
      <c r="H140" s="166"/>
      <c r="I140" s="216"/>
    </row>
    <row r="141" spans="1:9" ht="25.5" x14ac:dyDescent="0.2">
      <c r="A141" s="211" t="s">
        <v>76</v>
      </c>
      <c r="B141" s="28" t="s">
        <v>315</v>
      </c>
      <c r="C141" s="23" t="s">
        <v>3</v>
      </c>
      <c r="D141" s="23" t="s">
        <v>314</v>
      </c>
      <c r="E141" s="31" t="s">
        <v>7</v>
      </c>
      <c r="F141" s="110">
        <v>2200</v>
      </c>
      <c r="G141" s="288" t="s">
        <v>804</v>
      </c>
      <c r="H141" s="289"/>
      <c r="I141" s="290"/>
    </row>
    <row r="142" spans="1:9" ht="25.5" x14ac:dyDescent="0.2">
      <c r="A142" s="211" t="s">
        <v>178</v>
      </c>
      <c r="B142" s="28" t="s">
        <v>317</v>
      </c>
      <c r="C142" s="23" t="s">
        <v>3</v>
      </c>
      <c r="D142" s="23" t="s">
        <v>316</v>
      </c>
      <c r="E142" s="31" t="s">
        <v>7</v>
      </c>
      <c r="F142" s="110">
        <v>2200</v>
      </c>
      <c r="G142" s="288" t="s">
        <v>804</v>
      </c>
      <c r="H142" s="289"/>
      <c r="I142" s="290"/>
    </row>
    <row r="143" spans="1:9" ht="38.25" x14ac:dyDescent="0.2">
      <c r="A143" s="211" t="s">
        <v>179</v>
      </c>
      <c r="B143" s="28" t="s">
        <v>318</v>
      </c>
      <c r="C143" s="23" t="s">
        <v>3</v>
      </c>
      <c r="D143" s="23" t="s">
        <v>77</v>
      </c>
      <c r="E143" s="31" t="s">
        <v>7</v>
      </c>
      <c r="F143" s="110">
        <v>120</v>
      </c>
      <c r="G143" s="288" t="s">
        <v>744</v>
      </c>
      <c r="H143" s="289"/>
      <c r="I143" s="290"/>
    </row>
    <row r="144" spans="1:9" x14ac:dyDescent="0.2">
      <c r="A144" s="295"/>
      <c r="B144" s="296"/>
      <c r="C144" s="296"/>
      <c r="D144" s="296"/>
      <c r="E144" s="296"/>
      <c r="F144" s="296"/>
      <c r="G144" s="296"/>
      <c r="H144" s="296"/>
      <c r="I144" s="297"/>
    </row>
    <row r="145" spans="1:9" x14ac:dyDescent="0.2">
      <c r="A145" s="167" t="s">
        <v>742</v>
      </c>
      <c r="B145" s="179"/>
      <c r="C145" s="180"/>
      <c r="D145" s="168" t="s">
        <v>746</v>
      </c>
      <c r="E145" s="163"/>
      <c r="F145" s="170"/>
      <c r="G145" s="165"/>
      <c r="H145" s="166"/>
      <c r="I145" s="216"/>
    </row>
    <row r="146" spans="1:9" ht="25.5" x14ac:dyDescent="0.2">
      <c r="A146" s="211" t="s">
        <v>638</v>
      </c>
      <c r="B146" s="28">
        <v>89355</v>
      </c>
      <c r="C146" s="23" t="s">
        <v>5</v>
      </c>
      <c r="D146" s="23" t="s">
        <v>531</v>
      </c>
      <c r="E146" s="31" t="s">
        <v>13</v>
      </c>
      <c r="F146" s="110">
        <v>50</v>
      </c>
      <c r="G146" s="288" t="s">
        <v>805</v>
      </c>
      <c r="H146" s="289"/>
      <c r="I146" s="290"/>
    </row>
    <row r="147" spans="1:9" ht="25.5" x14ac:dyDescent="0.2">
      <c r="A147" s="211" t="s">
        <v>639</v>
      </c>
      <c r="B147" s="28">
        <v>89356</v>
      </c>
      <c r="C147" s="23" t="s">
        <v>5</v>
      </c>
      <c r="D147" s="23" t="s">
        <v>532</v>
      </c>
      <c r="E147" s="31" t="s">
        <v>13</v>
      </c>
      <c r="F147" s="110">
        <v>32</v>
      </c>
      <c r="G147" s="288" t="s">
        <v>805</v>
      </c>
      <c r="H147" s="289"/>
      <c r="I147" s="290"/>
    </row>
    <row r="148" spans="1:9" ht="25.5" x14ac:dyDescent="0.2">
      <c r="A148" s="211" t="s">
        <v>640</v>
      </c>
      <c r="B148" s="28">
        <v>89357</v>
      </c>
      <c r="C148" s="23" t="s">
        <v>5</v>
      </c>
      <c r="D148" s="23" t="s">
        <v>533</v>
      </c>
      <c r="E148" s="31" t="s">
        <v>13</v>
      </c>
      <c r="F148" s="110">
        <v>50</v>
      </c>
      <c r="G148" s="288" t="s">
        <v>805</v>
      </c>
      <c r="H148" s="289"/>
      <c r="I148" s="290"/>
    </row>
    <row r="149" spans="1:9" ht="25.5" x14ac:dyDescent="0.2">
      <c r="A149" s="211" t="s">
        <v>641</v>
      </c>
      <c r="B149" s="28">
        <v>89449</v>
      </c>
      <c r="C149" s="23" t="s">
        <v>5</v>
      </c>
      <c r="D149" s="23" t="s">
        <v>534</v>
      </c>
      <c r="E149" s="31" t="s">
        <v>13</v>
      </c>
      <c r="F149" s="110">
        <v>16</v>
      </c>
      <c r="G149" s="288" t="s">
        <v>805</v>
      </c>
      <c r="H149" s="289"/>
      <c r="I149" s="290"/>
    </row>
    <row r="150" spans="1:9" ht="51" x14ac:dyDescent="0.2">
      <c r="A150" s="211" t="s">
        <v>642</v>
      </c>
      <c r="B150" s="28">
        <v>94704</v>
      </c>
      <c r="C150" s="23" t="s">
        <v>5</v>
      </c>
      <c r="D150" s="23" t="s">
        <v>530</v>
      </c>
      <c r="E150" s="31" t="s">
        <v>9</v>
      </c>
      <c r="F150" s="110">
        <v>4</v>
      </c>
      <c r="G150" s="288" t="s">
        <v>805</v>
      </c>
      <c r="H150" s="289"/>
      <c r="I150" s="290"/>
    </row>
    <row r="151" spans="1:9" ht="51" x14ac:dyDescent="0.2">
      <c r="A151" s="211" t="s">
        <v>643</v>
      </c>
      <c r="B151" s="28">
        <v>94706</v>
      </c>
      <c r="C151" s="23" t="s">
        <v>5</v>
      </c>
      <c r="D151" s="23" t="s">
        <v>535</v>
      </c>
      <c r="E151" s="31" t="s">
        <v>9</v>
      </c>
      <c r="F151" s="110">
        <v>2</v>
      </c>
      <c r="G151" s="288" t="s">
        <v>805</v>
      </c>
      <c r="H151" s="289"/>
      <c r="I151" s="290"/>
    </row>
    <row r="152" spans="1:9" ht="38.25" x14ac:dyDescent="0.2">
      <c r="A152" s="211" t="s">
        <v>644</v>
      </c>
      <c r="B152" s="28">
        <v>89383</v>
      </c>
      <c r="C152" s="23" t="s">
        <v>5</v>
      </c>
      <c r="D152" s="23" t="s">
        <v>536</v>
      </c>
      <c r="E152" s="31" t="s">
        <v>9</v>
      </c>
      <c r="F152" s="110">
        <v>8</v>
      </c>
      <c r="G152" s="288" t="s">
        <v>805</v>
      </c>
      <c r="H152" s="289"/>
      <c r="I152" s="290"/>
    </row>
    <row r="153" spans="1:9" ht="38.25" x14ac:dyDescent="0.2">
      <c r="A153" s="211" t="s">
        <v>645</v>
      </c>
      <c r="B153" s="28">
        <v>89391</v>
      </c>
      <c r="C153" s="23" t="s">
        <v>5</v>
      </c>
      <c r="D153" s="23" t="s">
        <v>537</v>
      </c>
      <c r="E153" s="31" t="s">
        <v>9</v>
      </c>
      <c r="F153" s="110">
        <v>10</v>
      </c>
      <c r="G153" s="288" t="s">
        <v>805</v>
      </c>
      <c r="H153" s="289"/>
      <c r="I153" s="290"/>
    </row>
    <row r="154" spans="1:9" ht="38.25" x14ac:dyDescent="0.2">
      <c r="A154" s="211" t="s">
        <v>646</v>
      </c>
      <c r="B154" s="28">
        <v>89595</v>
      </c>
      <c r="C154" s="23" t="s">
        <v>5</v>
      </c>
      <c r="D154" s="23" t="s">
        <v>509</v>
      </c>
      <c r="E154" s="31" t="s">
        <v>9</v>
      </c>
      <c r="F154" s="110">
        <v>2</v>
      </c>
      <c r="G154" s="288" t="s">
        <v>805</v>
      </c>
      <c r="H154" s="289"/>
      <c r="I154" s="290"/>
    </row>
    <row r="155" spans="1:9" ht="38.25" x14ac:dyDescent="0.2">
      <c r="A155" s="211" t="s">
        <v>647</v>
      </c>
      <c r="B155" s="28">
        <v>89376</v>
      </c>
      <c r="C155" s="23" t="s">
        <v>5</v>
      </c>
      <c r="D155" s="23" t="s">
        <v>510</v>
      </c>
      <c r="E155" s="31" t="s">
        <v>9</v>
      </c>
      <c r="F155" s="110">
        <v>6</v>
      </c>
      <c r="G155" s="288" t="s">
        <v>805</v>
      </c>
      <c r="H155" s="289"/>
      <c r="I155" s="290"/>
    </row>
    <row r="156" spans="1:9" ht="38.25" x14ac:dyDescent="0.2">
      <c r="A156" s="211" t="s">
        <v>648</v>
      </c>
      <c r="B156" s="28">
        <v>89418</v>
      </c>
      <c r="C156" s="23" t="s">
        <v>5</v>
      </c>
      <c r="D156" s="23" t="s">
        <v>538</v>
      </c>
      <c r="E156" s="31" t="s">
        <v>9</v>
      </c>
      <c r="F156" s="110">
        <v>12</v>
      </c>
      <c r="G156" s="288" t="s">
        <v>805</v>
      </c>
      <c r="H156" s="289"/>
      <c r="I156" s="290"/>
    </row>
    <row r="157" spans="1:9" ht="25.5" x14ac:dyDescent="0.2">
      <c r="A157" s="211" t="s">
        <v>649</v>
      </c>
      <c r="B157" s="28">
        <v>89378</v>
      </c>
      <c r="C157" s="23" t="s">
        <v>5</v>
      </c>
      <c r="D157" s="23" t="s">
        <v>539</v>
      </c>
      <c r="E157" s="31" t="s">
        <v>9</v>
      </c>
      <c r="F157" s="110">
        <v>8</v>
      </c>
      <c r="G157" s="288" t="s">
        <v>805</v>
      </c>
      <c r="H157" s="289"/>
      <c r="I157" s="290"/>
    </row>
    <row r="158" spans="1:9" ht="25.5" x14ac:dyDescent="0.2">
      <c r="A158" s="211" t="s">
        <v>650</v>
      </c>
      <c r="B158" s="28">
        <v>89386</v>
      </c>
      <c r="C158" s="23" t="s">
        <v>5</v>
      </c>
      <c r="D158" s="23" t="s">
        <v>540</v>
      </c>
      <c r="E158" s="31" t="s">
        <v>9</v>
      </c>
      <c r="F158" s="110">
        <v>9</v>
      </c>
      <c r="G158" s="288" t="s">
        <v>805</v>
      </c>
      <c r="H158" s="289"/>
      <c r="I158" s="290"/>
    </row>
    <row r="159" spans="1:9" ht="38.25" x14ac:dyDescent="0.2">
      <c r="A159" s="211" t="s">
        <v>651</v>
      </c>
      <c r="B159" s="28">
        <v>89404</v>
      </c>
      <c r="C159" s="23" t="s">
        <v>5</v>
      </c>
      <c r="D159" s="23" t="s">
        <v>541</v>
      </c>
      <c r="E159" s="31" t="s">
        <v>9</v>
      </c>
      <c r="F159" s="110">
        <v>11</v>
      </c>
      <c r="G159" s="288" t="s">
        <v>805</v>
      </c>
      <c r="H159" s="289"/>
      <c r="I159" s="290"/>
    </row>
    <row r="160" spans="1:9" ht="38.25" x14ac:dyDescent="0.2">
      <c r="A160" s="211" t="s">
        <v>652</v>
      </c>
      <c r="B160" s="28">
        <v>89408</v>
      </c>
      <c r="C160" s="23" t="s">
        <v>5</v>
      </c>
      <c r="D160" s="23" t="s">
        <v>542</v>
      </c>
      <c r="E160" s="31" t="s">
        <v>9</v>
      </c>
      <c r="F160" s="110">
        <v>11</v>
      </c>
      <c r="G160" s="288" t="s">
        <v>805</v>
      </c>
      <c r="H160" s="289"/>
      <c r="I160" s="290"/>
    </row>
    <row r="161" spans="1:9" ht="38.25" x14ac:dyDescent="0.2">
      <c r="A161" s="211" t="s">
        <v>653</v>
      </c>
      <c r="B161" s="28">
        <v>89413</v>
      </c>
      <c r="C161" s="23" t="s">
        <v>5</v>
      </c>
      <c r="D161" s="23" t="s">
        <v>543</v>
      </c>
      <c r="E161" s="31" t="s">
        <v>9</v>
      </c>
      <c r="F161" s="110">
        <v>12</v>
      </c>
      <c r="G161" s="288" t="s">
        <v>805</v>
      </c>
      <c r="H161" s="289"/>
      <c r="I161" s="290"/>
    </row>
    <row r="162" spans="1:9" ht="38.25" x14ac:dyDescent="0.2">
      <c r="A162" s="211" t="s">
        <v>654</v>
      </c>
      <c r="B162" s="28">
        <v>89501</v>
      </c>
      <c r="C162" s="23" t="s">
        <v>5</v>
      </c>
      <c r="D162" s="23" t="s">
        <v>544</v>
      </c>
      <c r="E162" s="31" t="s">
        <v>9</v>
      </c>
      <c r="F162" s="110">
        <v>3</v>
      </c>
      <c r="G162" s="288" t="s">
        <v>805</v>
      </c>
      <c r="H162" s="289"/>
      <c r="I162" s="290"/>
    </row>
    <row r="163" spans="1:9" ht="38.25" x14ac:dyDescent="0.2">
      <c r="A163" s="211" t="s">
        <v>655</v>
      </c>
      <c r="B163" s="28">
        <v>103951</v>
      </c>
      <c r="C163" s="23" t="s">
        <v>5</v>
      </c>
      <c r="D163" s="23" t="s">
        <v>545</v>
      </c>
      <c r="E163" s="31" t="s">
        <v>9</v>
      </c>
      <c r="F163" s="110">
        <v>2</v>
      </c>
      <c r="G163" s="288" t="s">
        <v>805</v>
      </c>
      <c r="H163" s="289"/>
      <c r="I163" s="290"/>
    </row>
    <row r="164" spans="1:9" ht="38.25" x14ac:dyDescent="0.2">
      <c r="A164" s="211" t="s">
        <v>656</v>
      </c>
      <c r="B164" s="28">
        <v>89366</v>
      </c>
      <c r="C164" s="23" t="s">
        <v>5</v>
      </c>
      <c r="D164" s="23" t="s">
        <v>511</v>
      </c>
      <c r="E164" s="31" t="s">
        <v>9</v>
      </c>
      <c r="F164" s="110">
        <v>3</v>
      </c>
      <c r="G164" s="288" t="s">
        <v>805</v>
      </c>
      <c r="H164" s="289"/>
      <c r="I164" s="290"/>
    </row>
    <row r="165" spans="1:9" ht="38.25" x14ac:dyDescent="0.2">
      <c r="A165" s="211" t="s">
        <v>657</v>
      </c>
      <c r="B165" s="28">
        <v>104003</v>
      </c>
      <c r="C165" s="23" t="s">
        <v>5</v>
      </c>
      <c r="D165" s="23" t="s">
        <v>512</v>
      </c>
      <c r="E165" s="31" t="s">
        <v>9</v>
      </c>
      <c r="F165" s="110">
        <v>1</v>
      </c>
      <c r="G165" s="288" t="s">
        <v>805</v>
      </c>
      <c r="H165" s="289"/>
      <c r="I165" s="290"/>
    </row>
    <row r="166" spans="1:9" ht="25.5" x14ac:dyDescent="0.2">
      <c r="A166" s="211" t="s">
        <v>658</v>
      </c>
      <c r="B166" s="28">
        <v>89439</v>
      </c>
      <c r="C166" s="23" t="s">
        <v>5</v>
      </c>
      <c r="D166" s="23" t="s">
        <v>546</v>
      </c>
      <c r="E166" s="31" t="s">
        <v>9</v>
      </c>
      <c r="F166" s="110">
        <v>2</v>
      </c>
      <c r="G166" s="288" t="s">
        <v>805</v>
      </c>
      <c r="H166" s="289"/>
      <c r="I166" s="290"/>
    </row>
    <row r="167" spans="1:9" ht="25.5" x14ac:dyDescent="0.2">
      <c r="A167" s="211" t="s">
        <v>659</v>
      </c>
      <c r="B167" s="28">
        <v>89440</v>
      </c>
      <c r="C167" s="23" t="s">
        <v>5</v>
      </c>
      <c r="D167" s="23" t="s">
        <v>547</v>
      </c>
      <c r="E167" s="31" t="s">
        <v>9</v>
      </c>
      <c r="F167" s="110">
        <v>6</v>
      </c>
      <c r="G167" s="288" t="s">
        <v>805</v>
      </c>
      <c r="H167" s="289"/>
      <c r="I167" s="290"/>
    </row>
    <row r="168" spans="1:9" ht="25.5" x14ac:dyDescent="0.2">
      <c r="A168" s="211" t="s">
        <v>660</v>
      </c>
      <c r="B168" s="28">
        <v>89443</v>
      </c>
      <c r="C168" s="23" t="s">
        <v>5</v>
      </c>
      <c r="D168" s="23" t="s">
        <v>548</v>
      </c>
      <c r="E168" s="31" t="s">
        <v>9</v>
      </c>
      <c r="F168" s="110">
        <v>4</v>
      </c>
      <c r="G168" s="288" t="s">
        <v>805</v>
      </c>
      <c r="H168" s="289"/>
      <c r="I168" s="290"/>
    </row>
    <row r="169" spans="1:9" ht="25.5" x14ac:dyDescent="0.2">
      <c r="A169" s="211" t="s">
        <v>661</v>
      </c>
      <c r="B169" s="28">
        <v>89625</v>
      </c>
      <c r="C169" s="23" t="s">
        <v>5</v>
      </c>
      <c r="D169" s="23" t="s">
        <v>549</v>
      </c>
      <c r="E169" s="31" t="s">
        <v>9</v>
      </c>
      <c r="F169" s="110">
        <v>1</v>
      </c>
      <c r="G169" s="288" t="s">
        <v>805</v>
      </c>
      <c r="H169" s="289"/>
      <c r="I169" s="290"/>
    </row>
    <row r="170" spans="1:9" ht="38.25" x14ac:dyDescent="0.2">
      <c r="A170" s="211" t="s">
        <v>662</v>
      </c>
      <c r="B170" s="28">
        <v>89445</v>
      </c>
      <c r="C170" s="23" t="s">
        <v>5</v>
      </c>
      <c r="D170" s="23" t="s">
        <v>550</v>
      </c>
      <c r="E170" s="31" t="s">
        <v>9</v>
      </c>
      <c r="F170" s="110">
        <v>1</v>
      </c>
      <c r="G170" s="288" t="s">
        <v>805</v>
      </c>
      <c r="H170" s="289"/>
      <c r="I170" s="290"/>
    </row>
    <row r="171" spans="1:9" ht="25.5" x14ac:dyDescent="0.2">
      <c r="A171" s="211" t="s">
        <v>663</v>
      </c>
      <c r="B171" s="28">
        <v>89626</v>
      </c>
      <c r="C171" s="23" t="s">
        <v>5</v>
      </c>
      <c r="D171" s="23" t="s">
        <v>551</v>
      </c>
      <c r="E171" s="31" t="s">
        <v>9</v>
      </c>
      <c r="F171" s="110">
        <v>2</v>
      </c>
      <c r="G171" s="288" t="s">
        <v>805</v>
      </c>
      <c r="H171" s="289"/>
      <c r="I171" s="290"/>
    </row>
    <row r="172" spans="1:9" ht="25.5" x14ac:dyDescent="0.2">
      <c r="A172" s="211" t="s">
        <v>664</v>
      </c>
      <c r="B172" s="28">
        <v>89627</v>
      </c>
      <c r="C172" s="23" t="s">
        <v>5</v>
      </c>
      <c r="D172" s="23" t="s">
        <v>552</v>
      </c>
      <c r="E172" s="31" t="s">
        <v>9</v>
      </c>
      <c r="F172" s="110">
        <v>1</v>
      </c>
      <c r="G172" s="288" t="s">
        <v>805</v>
      </c>
      <c r="H172" s="289"/>
      <c r="I172" s="290"/>
    </row>
    <row r="173" spans="1:9" ht="38.25" x14ac:dyDescent="0.2">
      <c r="A173" s="211" t="s">
        <v>665</v>
      </c>
      <c r="B173" s="28">
        <v>90373</v>
      </c>
      <c r="C173" s="23" t="s">
        <v>5</v>
      </c>
      <c r="D173" s="23" t="s">
        <v>553</v>
      </c>
      <c r="E173" s="31" t="s">
        <v>9</v>
      </c>
      <c r="F173" s="110">
        <v>4</v>
      </c>
      <c r="G173" s="288" t="s">
        <v>805</v>
      </c>
      <c r="H173" s="289"/>
      <c r="I173" s="290"/>
    </row>
    <row r="174" spans="1:9" ht="25.5" x14ac:dyDescent="0.2">
      <c r="A174" s="211" t="s">
        <v>666</v>
      </c>
      <c r="B174" s="28">
        <v>94795</v>
      </c>
      <c r="C174" s="23" t="s">
        <v>5</v>
      </c>
      <c r="D174" s="23" t="s">
        <v>319</v>
      </c>
      <c r="E174" s="31" t="s">
        <v>9</v>
      </c>
      <c r="F174" s="110">
        <v>2</v>
      </c>
      <c r="G174" s="288" t="s">
        <v>805</v>
      </c>
      <c r="H174" s="289"/>
      <c r="I174" s="290"/>
    </row>
    <row r="175" spans="1:9" ht="25.5" x14ac:dyDescent="0.2">
      <c r="A175" s="211" t="s">
        <v>667</v>
      </c>
      <c r="B175" s="28">
        <v>94495</v>
      </c>
      <c r="C175" s="23" t="s">
        <v>5</v>
      </c>
      <c r="D175" s="23" t="s">
        <v>320</v>
      </c>
      <c r="E175" s="31" t="s">
        <v>9</v>
      </c>
      <c r="F175" s="110">
        <v>5</v>
      </c>
      <c r="G175" s="288" t="s">
        <v>805</v>
      </c>
      <c r="H175" s="289"/>
      <c r="I175" s="290"/>
    </row>
    <row r="176" spans="1:9" ht="25.5" x14ac:dyDescent="0.2">
      <c r="A176" s="211" t="s">
        <v>668</v>
      </c>
      <c r="B176" s="28">
        <v>89353</v>
      </c>
      <c r="C176" s="23" t="s">
        <v>5</v>
      </c>
      <c r="D176" s="23" t="s">
        <v>321</v>
      </c>
      <c r="E176" s="31" t="s">
        <v>9</v>
      </c>
      <c r="F176" s="110">
        <v>4</v>
      </c>
      <c r="G176" s="288" t="s">
        <v>805</v>
      </c>
      <c r="H176" s="289"/>
      <c r="I176" s="290"/>
    </row>
    <row r="177" spans="1:9" ht="25.5" x14ac:dyDescent="0.2">
      <c r="A177" s="211" t="s">
        <v>669</v>
      </c>
      <c r="B177" s="28">
        <v>94497</v>
      </c>
      <c r="C177" s="23" t="s">
        <v>5</v>
      </c>
      <c r="D177" s="23" t="s">
        <v>554</v>
      </c>
      <c r="E177" s="31" t="s">
        <v>9</v>
      </c>
      <c r="F177" s="110">
        <v>1</v>
      </c>
      <c r="G177" s="288" t="s">
        <v>805</v>
      </c>
      <c r="H177" s="289"/>
      <c r="I177" s="290"/>
    </row>
    <row r="178" spans="1:9" ht="25.5" x14ac:dyDescent="0.2">
      <c r="A178" s="211" t="s">
        <v>670</v>
      </c>
      <c r="B178" s="28">
        <v>86885</v>
      </c>
      <c r="C178" s="23" t="s">
        <v>5</v>
      </c>
      <c r="D178" s="23" t="s">
        <v>322</v>
      </c>
      <c r="E178" s="31" t="s">
        <v>9</v>
      </c>
      <c r="F178" s="110">
        <v>4</v>
      </c>
      <c r="G178" s="288" t="s">
        <v>805</v>
      </c>
      <c r="H178" s="289"/>
      <c r="I178" s="290"/>
    </row>
    <row r="179" spans="1:9" ht="25.5" x14ac:dyDescent="0.2">
      <c r="A179" s="211" t="s">
        <v>671</v>
      </c>
      <c r="B179" s="28">
        <v>86887</v>
      </c>
      <c r="C179" s="23" t="s">
        <v>5</v>
      </c>
      <c r="D179" s="23" t="s">
        <v>323</v>
      </c>
      <c r="E179" s="31" t="s">
        <v>9</v>
      </c>
      <c r="F179" s="110">
        <v>3</v>
      </c>
      <c r="G179" s="288" t="s">
        <v>805</v>
      </c>
      <c r="H179" s="289"/>
      <c r="I179" s="290"/>
    </row>
    <row r="180" spans="1:9" ht="38.25" x14ac:dyDescent="0.2">
      <c r="A180" s="211" t="s">
        <v>672</v>
      </c>
      <c r="B180" s="28" t="s">
        <v>324</v>
      </c>
      <c r="C180" s="23" t="s">
        <v>3</v>
      </c>
      <c r="D180" s="23" t="s">
        <v>92</v>
      </c>
      <c r="E180" s="31" t="s">
        <v>9</v>
      </c>
      <c r="F180" s="110">
        <v>3</v>
      </c>
      <c r="G180" s="288" t="s">
        <v>805</v>
      </c>
      <c r="H180" s="289"/>
      <c r="I180" s="290"/>
    </row>
    <row r="181" spans="1:9" ht="38.25" x14ac:dyDescent="0.2">
      <c r="A181" s="211" t="s">
        <v>673</v>
      </c>
      <c r="B181" s="28">
        <v>86909</v>
      </c>
      <c r="C181" s="23" t="s">
        <v>5</v>
      </c>
      <c r="D181" s="23" t="s">
        <v>325</v>
      </c>
      <c r="E181" s="31" t="s">
        <v>9</v>
      </c>
      <c r="F181" s="110">
        <v>1</v>
      </c>
      <c r="G181" s="288" t="s">
        <v>805</v>
      </c>
      <c r="H181" s="289"/>
      <c r="I181" s="290"/>
    </row>
    <row r="182" spans="1:9" ht="25.5" x14ac:dyDescent="0.2">
      <c r="A182" s="211" t="s">
        <v>674</v>
      </c>
      <c r="B182" s="28">
        <v>86916</v>
      </c>
      <c r="C182" s="23" t="s">
        <v>5</v>
      </c>
      <c r="D182" s="23" t="s">
        <v>326</v>
      </c>
      <c r="E182" s="31" t="s">
        <v>9</v>
      </c>
      <c r="F182" s="110">
        <v>2</v>
      </c>
      <c r="G182" s="288" t="s">
        <v>805</v>
      </c>
      <c r="H182" s="289"/>
      <c r="I182" s="290"/>
    </row>
    <row r="183" spans="1:9" ht="25.5" x14ac:dyDescent="0.2">
      <c r="A183" s="211" t="s">
        <v>675</v>
      </c>
      <c r="B183" s="28">
        <v>86906</v>
      </c>
      <c r="C183" s="23" t="s">
        <v>5</v>
      </c>
      <c r="D183" s="23" t="s">
        <v>327</v>
      </c>
      <c r="E183" s="31" t="s">
        <v>9</v>
      </c>
      <c r="F183" s="110">
        <v>3</v>
      </c>
      <c r="G183" s="288" t="s">
        <v>805</v>
      </c>
      <c r="H183" s="289"/>
      <c r="I183" s="290"/>
    </row>
    <row r="184" spans="1:9" ht="38.25" x14ac:dyDescent="0.2">
      <c r="A184" s="211" t="s">
        <v>676</v>
      </c>
      <c r="B184" s="28">
        <v>86931</v>
      </c>
      <c r="C184" s="23" t="s">
        <v>5</v>
      </c>
      <c r="D184" s="23" t="s">
        <v>328</v>
      </c>
      <c r="E184" s="31" t="s">
        <v>9</v>
      </c>
      <c r="F184" s="110">
        <v>3</v>
      </c>
      <c r="G184" s="288" t="s">
        <v>805</v>
      </c>
      <c r="H184" s="289"/>
      <c r="I184" s="290"/>
    </row>
    <row r="185" spans="1:9" ht="38.25" x14ac:dyDescent="0.2">
      <c r="A185" s="211" t="s">
        <v>677</v>
      </c>
      <c r="B185" s="28" t="s">
        <v>329</v>
      </c>
      <c r="C185" s="23" t="s">
        <v>3</v>
      </c>
      <c r="D185" s="23" t="s">
        <v>79</v>
      </c>
      <c r="E185" s="31" t="s">
        <v>13</v>
      </c>
      <c r="F185" s="110">
        <v>150</v>
      </c>
      <c r="G185" s="288" t="s">
        <v>805</v>
      </c>
      <c r="H185" s="289"/>
      <c r="I185" s="290"/>
    </row>
    <row r="186" spans="1:9" ht="51" x14ac:dyDescent="0.2">
      <c r="A186" s="211" t="s">
        <v>678</v>
      </c>
      <c r="B186" s="28" t="s">
        <v>331</v>
      </c>
      <c r="C186" s="23" t="s">
        <v>3</v>
      </c>
      <c r="D186" s="23" t="s">
        <v>330</v>
      </c>
      <c r="E186" s="31" t="s">
        <v>13</v>
      </c>
      <c r="F186" s="110">
        <v>150</v>
      </c>
      <c r="G186" s="288" t="s">
        <v>805</v>
      </c>
      <c r="H186" s="289"/>
      <c r="I186" s="290"/>
    </row>
    <row r="187" spans="1:9" ht="38.25" customHeight="1" x14ac:dyDescent="0.2">
      <c r="A187" s="211" t="s">
        <v>679</v>
      </c>
      <c r="B187" s="28" t="s">
        <v>289</v>
      </c>
      <c r="C187" s="23" t="s">
        <v>3</v>
      </c>
      <c r="D187" s="23" t="s">
        <v>288</v>
      </c>
      <c r="E187" s="31" t="s">
        <v>9</v>
      </c>
      <c r="F187" s="110">
        <v>2</v>
      </c>
      <c r="G187" s="288" t="s">
        <v>805</v>
      </c>
      <c r="H187" s="289"/>
      <c r="I187" s="290"/>
    </row>
    <row r="188" spans="1:9" x14ac:dyDescent="0.2">
      <c r="A188" s="295"/>
      <c r="B188" s="296"/>
      <c r="C188" s="296"/>
      <c r="D188" s="296"/>
      <c r="E188" s="296"/>
      <c r="F188" s="296"/>
      <c r="G188" s="296"/>
      <c r="H188" s="296"/>
      <c r="I188" s="297"/>
    </row>
    <row r="189" spans="1:9" x14ac:dyDescent="0.2">
      <c r="A189" s="167" t="s">
        <v>745</v>
      </c>
      <c r="B189" s="179"/>
      <c r="C189" s="180"/>
      <c r="D189" s="168" t="s">
        <v>748</v>
      </c>
      <c r="E189" s="163"/>
      <c r="F189" s="170"/>
      <c r="G189" s="165"/>
      <c r="H189" s="166"/>
      <c r="I189" s="216"/>
    </row>
    <row r="190" spans="1:9" ht="38.25" customHeight="1" x14ac:dyDescent="0.2">
      <c r="A190" s="211" t="s">
        <v>82</v>
      </c>
      <c r="B190" s="28">
        <v>89798</v>
      </c>
      <c r="C190" s="23" t="s">
        <v>5</v>
      </c>
      <c r="D190" s="23" t="s">
        <v>556</v>
      </c>
      <c r="E190" s="31" t="s">
        <v>13</v>
      </c>
      <c r="F190" s="110">
        <v>42</v>
      </c>
      <c r="G190" s="288" t="s">
        <v>806</v>
      </c>
      <c r="H190" s="289"/>
      <c r="I190" s="290"/>
    </row>
    <row r="191" spans="1:9" ht="38.25" x14ac:dyDescent="0.2">
      <c r="A191" s="211" t="s">
        <v>180</v>
      </c>
      <c r="B191" s="28">
        <v>89799</v>
      </c>
      <c r="C191" s="23" t="s">
        <v>5</v>
      </c>
      <c r="D191" s="23" t="s">
        <v>555</v>
      </c>
      <c r="E191" s="31" t="s">
        <v>13</v>
      </c>
      <c r="F191" s="110">
        <v>40</v>
      </c>
      <c r="G191" s="288" t="s">
        <v>806</v>
      </c>
      <c r="H191" s="289"/>
      <c r="I191" s="290"/>
    </row>
    <row r="192" spans="1:9" ht="38.25" x14ac:dyDescent="0.2">
      <c r="A192" s="211" t="s">
        <v>181</v>
      </c>
      <c r="B192" s="28">
        <v>89800</v>
      </c>
      <c r="C192" s="23" t="s">
        <v>5</v>
      </c>
      <c r="D192" s="23" t="s">
        <v>557</v>
      </c>
      <c r="E192" s="31" t="s">
        <v>13</v>
      </c>
      <c r="F192" s="110">
        <v>90</v>
      </c>
      <c r="G192" s="288" t="s">
        <v>806</v>
      </c>
      <c r="H192" s="289"/>
      <c r="I192" s="290"/>
    </row>
    <row r="193" spans="1:9" ht="38.25" x14ac:dyDescent="0.2">
      <c r="A193" s="211" t="s">
        <v>620</v>
      </c>
      <c r="B193" s="28">
        <v>89520</v>
      </c>
      <c r="C193" s="23" t="s">
        <v>5</v>
      </c>
      <c r="D193" s="23" t="s">
        <v>558</v>
      </c>
      <c r="E193" s="31" t="s">
        <v>9</v>
      </c>
      <c r="F193" s="110">
        <v>14</v>
      </c>
      <c r="G193" s="288" t="s">
        <v>806</v>
      </c>
      <c r="H193" s="289"/>
      <c r="I193" s="290"/>
    </row>
    <row r="194" spans="1:9" ht="38.25" x14ac:dyDescent="0.2">
      <c r="A194" s="211" t="s">
        <v>182</v>
      </c>
      <c r="B194" s="28">
        <v>89522</v>
      </c>
      <c r="C194" s="23" t="s">
        <v>5</v>
      </c>
      <c r="D194" s="23" t="s">
        <v>559</v>
      </c>
      <c r="E194" s="31" t="s">
        <v>9</v>
      </c>
      <c r="F194" s="110">
        <v>2</v>
      </c>
      <c r="G194" s="288" t="s">
        <v>806</v>
      </c>
      <c r="H194" s="289"/>
      <c r="I194" s="290"/>
    </row>
    <row r="195" spans="1:9" ht="38.25" x14ac:dyDescent="0.2">
      <c r="A195" s="211" t="s">
        <v>183</v>
      </c>
      <c r="B195" s="28">
        <v>89529</v>
      </c>
      <c r="C195" s="23" t="s">
        <v>5</v>
      </c>
      <c r="D195" s="23" t="s">
        <v>560</v>
      </c>
      <c r="E195" s="31" t="s">
        <v>9</v>
      </c>
      <c r="F195" s="110">
        <v>1</v>
      </c>
      <c r="G195" s="288" t="s">
        <v>806</v>
      </c>
      <c r="H195" s="289"/>
      <c r="I195" s="290"/>
    </row>
    <row r="196" spans="1:9" ht="38.25" x14ac:dyDescent="0.2">
      <c r="A196" s="211" t="s">
        <v>184</v>
      </c>
      <c r="B196" s="28">
        <v>89530</v>
      </c>
      <c r="C196" s="23" t="s">
        <v>5</v>
      </c>
      <c r="D196" s="23" t="s">
        <v>513</v>
      </c>
      <c r="E196" s="31" t="s">
        <v>9</v>
      </c>
      <c r="F196" s="110">
        <v>3</v>
      </c>
      <c r="G196" s="288" t="s">
        <v>806</v>
      </c>
      <c r="H196" s="289"/>
      <c r="I196" s="290"/>
    </row>
    <row r="197" spans="1:9" ht="38.25" x14ac:dyDescent="0.2">
      <c r="A197" s="211" t="s">
        <v>185</v>
      </c>
      <c r="B197" s="28">
        <v>89518</v>
      </c>
      <c r="C197" s="23" t="s">
        <v>5</v>
      </c>
      <c r="D197" s="23" t="s">
        <v>516</v>
      </c>
      <c r="E197" s="31" t="s">
        <v>9</v>
      </c>
      <c r="F197" s="110">
        <v>3</v>
      </c>
      <c r="G197" s="288" t="s">
        <v>806</v>
      </c>
      <c r="H197" s="289"/>
      <c r="I197" s="290"/>
    </row>
    <row r="198" spans="1:9" ht="38.25" x14ac:dyDescent="0.2">
      <c r="A198" s="211" t="s">
        <v>186</v>
      </c>
      <c r="B198" s="28">
        <v>89517</v>
      </c>
      <c r="C198" s="23" t="s">
        <v>5</v>
      </c>
      <c r="D198" s="23" t="s">
        <v>514</v>
      </c>
      <c r="E198" s="31" t="s">
        <v>9</v>
      </c>
      <c r="F198" s="110">
        <v>2</v>
      </c>
      <c r="G198" s="288" t="s">
        <v>806</v>
      </c>
      <c r="H198" s="289"/>
      <c r="I198" s="290"/>
    </row>
    <row r="199" spans="1:9" ht="38.25" x14ac:dyDescent="0.2">
      <c r="A199" s="211" t="s">
        <v>621</v>
      </c>
      <c r="B199" s="28">
        <v>89527</v>
      </c>
      <c r="C199" s="23" t="s">
        <v>5</v>
      </c>
      <c r="D199" s="23" t="s">
        <v>515</v>
      </c>
      <c r="E199" s="31" t="s">
        <v>9</v>
      </c>
      <c r="F199" s="110">
        <v>9</v>
      </c>
      <c r="G199" s="288" t="s">
        <v>806</v>
      </c>
      <c r="H199" s="289"/>
      <c r="I199" s="290"/>
    </row>
    <row r="200" spans="1:9" ht="25.5" x14ac:dyDescent="0.2">
      <c r="A200" s="211" t="s">
        <v>187</v>
      </c>
      <c r="B200" s="28">
        <v>89517</v>
      </c>
      <c r="C200" s="23" t="s">
        <v>5</v>
      </c>
      <c r="D200" s="23" t="s">
        <v>517</v>
      </c>
      <c r="E200" s="31" t="s">
        <v>9</v>
      </c>
      <c r="F200" s="110">
        <v>3</v>
      </c>
      <c r="G200" s="288" t="s">
        <v>806</v>
      </c>
      <c r="H200" s="289"/>
      <c r="I200" s="290"/>
    </row>
    <row r="201" spans="1:9" ht="38.25" x14ac:dyDescent="0.2">
      <c r="A201" s="211" t="s">
        <v>393</v>
      </c>
      <c r="B201" s="28">
        <v>89569</v>
      </c>
      <c r="C201" s="23" t="s">
        <v>5</v>
      </c>
      <c r="D201" s="23" t="s">
        <v>561</v>
      </c>
      <c r="E201" s="31" t="s">
        <v>9</v>
      </c>
      <c r="F201" s="110">
        <v>1</v>
      </c>
      <c r="G201" s="288" t="s">
        <v>806</v>
      </c>
      <c r="H201" s="289"/>
      <c r="I201" s="290"/>
    </row>
    <row r="202" spans="1:9" ht="38.25" x14ac:dyDescent="0.2">
      <c r="A202" s="211" t="s">
        <v>394</v>
      </c>
      <c r="B202" s="28">
        <v>89570</v>
      </c>
      <c r="C202" s="23" t="s">
        <v>5</v>
      </c>
      <c r="D202" s="23" t="s">
        <v>518</v>
      </c>
      <c r="E202" s="31" t="s">
        <v>9</v>
      </c>
      <c r="F202" s="110">
        <v>2</v>
      </c>
      <c r="G202" s="288" t="s">
        <v>806</v>
      </c>
      <c r="H202" s="289"/>
      <c r="I202" s="290"/>
    </row>
    <row r="203" spans="1:9" ht="38.25" x14ac:dyDescent="0.2">
      <c r="A203" s="211" t="s">
        <v>395</v>
      </c>
      <c r="B203" s="28">
        <v>89563</v>
      </c>
      <c r="C203" s="23" t="s">
        <v>5</v>
      </c>
      <c r="D203" s="23" t="s">
        <v>426</v>
      </c>
      <c r="E203" s="31" t="s">
        <v>9</v>
      </c>
      <c r="F203" s="110">
        <v>3</v>
      </c>
      <c r="G203" s="288" t="s">
        <v>806</v>
      </c>
      <c r="H203" s="289"/>
      <c r="I203" s="290"/>
    </row>
    <row r="204" spans="1:9" ht="25.5" x14ac:dyDescent="0.2">
      <c r="A204" s="211" t="s">
        <v>396</v>
      </c>
      <c r="B204" s="28" t="s">
        <v>333</v>
      </c>
      <c r="C204" s="23" t="s">
        <v>3</v>
      </c>
      <c r="D204" s="23" t="s">
        <v>332</v>
      </c>
      <c r="E204" s="31" t="s">
        <v>4</v>
      </c>
      <c r="F204" s="110">
        <v>1</v>
      </c>
      <c r="G204" s="288" t="s">
        <v>806</v>
      </c>
      <c r="H204" s="289"/>
      <c r="I204" s="290"/>
    </row>
    <row r="205" spans="1:9" ht="25.5" x14ac:dyDescent="0.2">
      <c r="A205" s="211" t="s">
        <v>622</v>
      </c>
      <c r="B205" s="28" t="s">
        <v>335</v>
      </c>
      <c r="C205" s="23" t="s">
        <v>3</v>
      </c>
      <c r="D205" s="23" t="s">
        <v>334</v>
      </c>
      <c r="E205" s="31" t="s">
        <v>4</v>
      </c>
      <c r="F205" s="110">
        <v>4</v>
      </c>
      <c r="G205" s="288" t="s">
        <v>806</v>
      </c>
      <c r="H205" s="289"/>
      <c r="I205" s="290"/>
    </row>
    <row r="206" spans="1:9" ht="38.25" x14ac:dyDescent="0.2">
      <c r="A206" s="211" t="s">
        <v>623</v>
      </c>
      <c r="B206" s="28">
        <v>89557</v>
      </c>
      <c r="C206" s="23" t="s">
        <v>5</v>
      </c>
      <c r="D206" s="23" t="s">
        <v>562</v>
      </c>
      <c r="E206" s="31" t="s">
        <v>9</v>
      </c>
      <c r="F206" s="110">
        <v>1</v>
      </c>
      <c r="G206" s="288" t="s">
        <v>806</v>
      </c>
      <c r="H206" s="289"/>
      <c r="I206" s="290"/>
    </row>
    <row r="207" spans="1:9" ht="63.75" customHeight="1" x14ac:dyDescent="0.2">
      <c r="A207" s="211" t="s">
        <v>397</v>
      </c>
      <c r="B207" s="28" t="s">
        <v>337</v>
      </c>
      <c r="C207" s="23" t="s">
        <v>3</v>
      </c>
      <c r="D207" s="23" t="s">
        <v>336</v>
      </c>
      <c r="E207" s="31" t="s">
        <v>9</v>
      </c>
      <c r="F207" s="110">
        <v>3</v>
      </c>
      <c r="G207" s="288" t="s">
        <v>806</v>
      </c>
      <c r="H207" s="289"/>
      <c r="I207" s="290"/>
    </row>
    <row r="208" spans="1:9" x14ac:dyDescent="0.2">
      <c r="A208" s="295"/>
      <c r="B208" s="296"/>
      <c r="C208" s="296"/>
      <c r="D208" s="296"/>
      <c r="E208" s="296"/>
      <c r="F208" s="296"/>
      <c r="G208" s="296"/>
      <c r="H208" s="296"/>
      <c r="I208" s="297"/>
    </row>
    <row r="209" spans="1:9" x14ac:dyDescent="0.2">
      <c r="A209" s="167" t="s">
        <v>747</v>
      </c>
      <c r="B209" s="179"/>
      <c r="C209" s="180"/>
      <c r="D209" s="168" t="s">
        <v>749</v>
      </c>
      <c r="E209" s="163"/>
      <c r="F209" s="170"/>
      <c r="G209" s="165"/>
      <c r="H209" s="166"/>
      <c r="I209" s="216"/>
    </row>
    <row r="210" spans="1:9" ht="38.25" customHeight="1" x14ac:dyDescent="0.2">
      <c r="A210" s="211" t="s">
        <v>84</v>
      </c>
      <c r="B210" s="28">
        <v>89711</v>
      </c>
      <c r="C210" s="23" t="s">
        <v>5</v>
      </c>
      <c r="D210" s="23" t="s">
        <v>563</v>
      </c>
      <c r="E210" s="31" t="s">
        <v>13</v>
      </c>
      <c r="F210" s="110">
        <v>29</v>
      </c>
      <c r="G210" s="288" t="s">
        <v>806</v>
      </c>
      <c r="H210" s="289"/>
      <c r="I210" s="290"/>
    </row>
    <row r="211" spans="1:9" ht="38.25" x14ac:dyDescent="0.2">
      <c r="A211" s="211" t="s">
        <v>188</v>
      </c>
      <c r="B211" s="28">
        <v>89798</v>
      </c>
      <c r="C211" s="23" t="s">
        <v>5</v>
      </c>
      <c r="D211" s="23" t="s">
        <v>556</v>
      </c>
      <c r="E211" s="31" t="s">
        <v>13</v>
      </c>
      <c r="F211" s="110">
        <v>67</v>
      </c>
      <c r="G211" s="288" t="s">
        <v>806</v>
      </c>
      <c r="H211" s="289"/>
      <c r="I211" s="290"/>
    </row>
    <row r="212" spans="1:9" ht="38.25" x14ac:dyDescent="0.2">
      <c r="A212" s="211" t="s">
        <v>189</v>
      </c>
      <c r="B212" s="28">
        <v>89800</v>
      </c>
      <c r="C212" s="23" t="s">
        <v>5</v>
      </c>
      <c r="D212" s="23" t="s">
        <v>557</v>
      </c>
      <c r="E212" s="31" t="s">
        <v>13</v>
      </c>
      <c r="F212" s="110">
        <v>31</v>
      </c>
      <c r="G212" s="288" t="s">
        <v>806</v>
      </c>
      <c r="H212" s="289"/>
      <c r="I212" s="290"/>
    </row>
    <row r="213" spans="1:9" ht="38.25" x14ac:dyDescent="0.2">
      <c r="A213" s="211" t="s">
        <v>190</v>
      </c>
      <c r="B213" s="28">
        <v>89726</v>
      </c>
      <c r="C213" s="23" t="s">
        <v>5</v>
      </c>
      <c r="D213" s="23" t="s">
        <v>564</v>
      </c>
      <c r="E213" s="31" t="s">
        <v>13</v>
      </c>
      <c r="F213" s="110">
        <v>2</v>
      </c>
      <c r="G213" s="288" t="s">
        <v>806</v>
      </c>
      <c r="H213" s="289"/>
      <c r="I213" s="290"/>
    </row>
    <row r="214" spans="1:9" ht="38.25" x14ac:dyDescent="0.2">
      <c r="A214" s="211" t="s">
        <v>191</v>
      </c>
      <c r="B214" s="28">
        <v>89732</v>
      </c>
      <c r="C214" s="23" t="s">
        <v>5</v>
      </c>
      <c r="D214" s="23" t="s">
        <v>565</v>
      </c>
      <c r="E214" s="31" t="s">
        <v>13</v>
      </c>
      <c r="F214" s="110">
        <v>13</v>
      </c>
      <c r="G214" s="288" t="s">
        <v>806</v>
      </c>
      <c r="H214" s="289"/>
      <c r="I214" s="290"/>
    </row>
    <row r="215" spans="1:9" ht="38.25" x14ac:dyDescent="0.2">
      <c r="A215" s="211" t="s">
        <v>192</v>
      </c>
      <c r="B215" s="28">
        <v>89810</v>
      </c>
      <c r="C215" s="23" t="s">
        <v>5</v>
      </c>
      <c r="D215" s="23" t="s">
        <v>566</v>
      </c>
      <c r="E215" s="31" t="s">
        <v>13</v>
      </c>
      <c r="F215" s="110">
        <v>2</v>
      </c>
      <c r="G215" s="288" t="s">
        <v>806</v>
      </c>
      <c r="H215" s="289"/>
      <c r="I215" s="290"/>
    </row>
    <row r="216" spans="1:9" ht="38.25" x14ac:dyDescent="0.2">
      <c r="A216" s="211" t="s">
        <v>193</v>
      </c>
      <c r="B216" s="28">
        <v>89731</v>
      </c>
      <c r="C216" s="23" t="s">
        <v>5</v>
      </c>
      <c r="D216" s="23" t="s">
        <v>567</v>
      </c>
      <c r="E216" s="31" t="s">
        <v>9</v>
      </c>
      <c r="F216" s="110">
        <v>12</v>
      </c>
      <c r="G216" s="288" t="s">
        <v>806</v>
      </c>
      <c r="H216" s="289"/>
      <c r="I216" s="290"/>
    </row>
    <row r="217" spans="1:9" ht="38.25" x14ac:dyDescent="0.2">
      <c r="A217" s="211" t="s">
        <v>194</v>
      </c>
      <c r="B217" s="28">
        <v>89732</v>
      </c>
      <c r="C217" s="23" t="s">
        <v>5</v>
      </c>
      <c r="D217" s="23" t="s">
        <v>519</v>
      </c>
      <c r="E217" s="31" t="s">
        <v>9</v>
      </c>
      <c r="F217" s="110">
        <v>11</v>
      </c>
      <c r="G217" s="288" t="s">
        <v>806</v>
      </c>
      <c r="H217" s="289"/>
      <c r="I217" s="290"/>
    </row>
    <row r="218" spans="1:9" ht="38.25" x14ac:dyDescent="0.2">
      <c r="A218" s="211" t="s">
        <v>195</v>
      </c>
      <c r="B218" s="28">
        <v>89748</v>
      </c>
      <c r="C218" s="23" t="s">
        <v>5</v>
      </c>
      <c r="D218" s="23" t="s">
        <v>520</v>
      </c>
      <c r="E218" s="31" t="s">
        <v>9</v>
      </c>
      <c r="F218" s="110">
        <v>2</v>
      </c>
      <c r="G218" s="288" t="s">
        <v>806</v>
      </c>
      <c r="H218" s="289"/>
      <c r="I218" s="290"/>
    </row>
    <row r="219" spans="1:9" ht="38.25" x14ac:dyDescent="0.2">
      <c r="A219" s="211" t="s">
        <v>196</v>
      </c>
      <c r="B219" s="28">
        <v>89728</v>
      </c>
      <c r="C219" s="23" t="s">
        <v>5</v>
      </c>
      <c r="D219" s="23" t="s">
        <v>521</v>
      </c>
      <c r="E219" s="31" t="s">
        <v>9</v>
      </c>
      <c r="F219" s="110">
        <v>11</v>
      </c>
      <c r="G219" s="288" t="s">
        <v>806</v>
      </c>
      <c r="H219" s="289"/>
      <c r="I219" s="290"/>
    </row>
    <row r="220" spans="1:9" ht="38.25" x14ac:dyDescent="0.2">
      <c r="A220" s="211" t="s">
        <v>197</v>
      </c>
      <c r="B220" s="28">
        <v>89733</v>
      </c>
      <c r="C220" s="23" t="s">
        <v>5</v>
      </c>
      <c r="D220" s="23" t="s">
        <v>568</v>
      </c>
      <c r="E220" s="31" t="s">
        <v>9</v>
      </c>
      <c r="F220" s="110">
        <v>6</v>
      </c>
      <c r="G220" s="288" t="s">
        <v>806</v>
      </c>
      <c r="H220" s="289"/>
      <c r="I220" s="290"/>
    </row>
    <row r="221" spans="1:9" ht="38.25" x14ac:dyDescent="0.2">
      <c r="A221" s="211" t="s">
        <v>624</v>
      </c>
      <c r="B221" s="28">
        <v>89748</v>
      </c>
      <c r="C221" s="23" t="s">
        <v>5</v>
      </c>
      <c r="D221" s="23" t="s">
        <v>522</v>
      </c>
      <c r="E221" s="31" t="s">
        <v>9</v>
      </c>
      <c r="F221" s="110">
        <v>3</v>
      </c>
      <c r="G221" s="288" t="s">
        <v>806</v>
      </c>
      <c r="H221" s="289"/>
      <c r="I221" s="290"/>
    </row>
    <row r="222" spans="1:9" ht="38.25" x14ac:dyDescent="0.2">
      <c r="A222" s="211" t="s">
        <v>625</v>
      </c>
      <c r="B222" s="28">
        <v>89731</v>
      </c>
      <c r="C222" s="23" t="s">
        <v>5</v>
      </c>
      <c r="D222" s="23" t="s">
        <v>523</v>
      </c>
      <c r="E222" s="31" t="s">
        <v>9</v>
      </c>
      <c r="F222" s="110">
        <v>8</v>
      </c>
      <c r="G222" s="288" t="s">
        <v>806</v>
      </c>
      <c r="H222" s="289"/>
      <c r="I222" s="290"/>
    </row>
    <row r="223" spans="1:9" ht="38.25" x14ac:dyDescent="0.2">
      <c r="A223" s="211" t="s">
        <v>398</v>
      </c>
      <c r="B223" s="28">
        <v>89834</v>
      </c>
      <c r="C223" s="23" t="s">
        <v>5</v>
      </c>
      <c r="D223" s="23" t="s">
        <v>569</v>
      </c>
      <c r="E223" s="31" t="s">
        <v>9</v>
      </c>
      <c r="F223" s="110">
        <v>2</v>
      </c>
      <c r="G223" s="288" t="s">
        <v>806</v>
      </c>
      <c r="H223" s="289"/>
      <c r="I223" s="290"/>
    </row>
    <row r="224" spans="1:9" ht="38.25" x14ac:dyDescent="0.2">
      <c r="A224" s="211" t="s">
        <v>399</v>
      </c>
      <c r="B224" s="28">
        <v>89785</v>
      </c>
      <c r="C224" s="23" t="s">
        <v>5</v>
      </c>
      <c r="D224" s="23" t="s">
        <v>575</v>
      </c>
      <c r="E224" s="31" t="s">
        <v>9</v>
      </c>
      <c r="F224" s="110">
        <v>3</v>
      </c>
      <c r="G224" s="288" t="s">
        <v>806</v>
      </c>
      <c r="H224" s="289"/>
      <c r="I224" s="290"/>
    </row>
    <row r="225" spans="1:9" ht="38.25" x14ac:dyDescent="0.2">
      <c r="A225" s="211" t="s">
        <v>400</v>
      </c>
      <c r="B225" s="28">
        <v>89797</v>
      </c>
      <c r="C225" s="23" t="s">
        <v>5</v>
      </c>
      <c r="D225" s="23" t="s">
        <v>570</v>
      </c>
      <c r="E225" s="31" t="s">
        <v>9</v>
      </c>
      <c r="F225" s="110">
        <v>3</v>
      </c>
      <c r="G225" s="288" t="s">
        <v>806</v>
      </c>
      <c r="H225" s="289"/>
      <c r="I225" s="290"/>
    </row>
    <row r="226" spans="1:9" ht="38.25" x14ac:dyDescent="0.2">
      <c r="A226" s="211" t="s">
        <v>401</v>
      </c>
      <c r="B226" s="28">
        <v>89784</v>
      </c>
      <c r="C226" s="23" t="s">
        <v>5</v>
      </c>
      <c r="D226" s="23" t="s">
        <v>571</v>
      </c>
      <c r="E226" s="31" t="s">
        <v>9</v>
      </c>
      <c r="F226" s="110">
        <v>4</v>
      </c>
      <c r="G226" s="288" t="s">
        <v>806</v>
      </c>
      <c r="H226" s="289"/>
      <c r="I226" s="290"/>
    </row>
    <row r="227" spans="1:9" ht="38.25" x14ac:dyDescent="0.2">
      <c r="A227" s="211" t="s">
        <v>198</v>
      </c>
      <c r="B227" s="28">
        <v>89557</v>
      </c>
      <c r="C227" s="23" t="s">
        <v>5</v>
      </c>
      <c r="D227" s="23" t="s">
        <v>572</v>
      </c>
      <c r="E227" s="31" t="s">
        <v>9</v>
      </c>
      <c r="F227" s="110">
        <v>1</v>
      </c>
      <c r="G227" s="288" t="s">
        <v>806</v>
      </c>
      <c r="H227" s="289"/>
      <c r="I227" s="290"/>
    </row>
    <row r="228" spans="1:9" ht="38.25" x14ac:dyDescent="0.2">
      <c r="A228" s="211" t="s">
        <v>199</v>
      </c>
      <c r="B228" s="28">
        <v>89707</v>
      </c>
      <c r="C228" s="23" t="s">
        <v>5</v>
      </c>
      <c r="D228" s="23" t="s">
        <v>573</v>
      </c>
      <c r="E228" s="31" t="s">
        <v>9</v>
      </c>
      <c r="F228" s="110">
        <v>4</v>
      </c>
      <c r="G228" s="288" t="s">
        <v>806</v>
      </c>
      <c r="H228" s="289"/>
      <c r="I228" s="290"/>
    </row>
    <row r="229" spans="1:9" ht="38.25" x14ac:dyDescent="0.2">
      <c r="A229" s="211" t="s">
        <v>200</v>
      </c>
      <c r="B229" s="28">
        <v>89708</v>
      </c>
      <c r="C229" s="23" t="s">
        <v>5</v>
      </c>
      <c r="D229" s="23" t="s">
        <v>574</v>
      </c>
      <c r="E229" s="31" t="s">
        <v>9</v>
      </c>
      <c r="F229" s="110">
        <v>2</v>
      </c>
      <c r="G229" s="288" t="s">
        <v>806</v>
      </c>
      <c r="H229" s="289"/>
      <c r="I229" s="290"/>
    </row>
    <row r="230" spans="1:9" x14ac:dyDescent="0.2">
      <c r="A230" s="211" t="s">
        <v>201</v>
      </c>
      <c r="B230" s="28" t="s">
        <v>338</v>
      </c>
      <c r="C230" s="23" t="s">
        <v>3</v>
      </c>
      <c r="D230" s="23" t="s">
        <v>85</v>
      </c>
      <c r="E230" s="31" t="s">
        <v>4</v>
      </c>
      <c r="F230" s="110">
        <v>3</v>
      </c>
      <c r="G230" s="288" t="s">
        <v>806</v>
      </c>
      <c r="H230" s="289"/>
      <c r="I230" s="290"/>
    </row>
    <row r="231" spans="1:9" ht="51" x14ac:dyDescent="0.2">
      <c r="A231" s="211" t="s">
        <v>626</v>
      </c>
      <c r="B231" s="28" t="s">
        <v>340</v>
      </c>
      <c r="C231" s="23" t="s">
        <v>3</v>
      </c>
      <c r="D231" s="23" t="s">
        <v>339</v>
      </c>
      <c r="E231" s="31" t="s">
        <v>9</v>
      </c>
      <c r="F231" s="110">
        <v>1</v>
      </c>
      <c r="G231" s="288" t="s">
        <v>806</v>
      </c>
      <c r="H231" s="289"/>
      <c r="I231" s="290"/>
    </row>
    <row r="232" spans="1:9" ht="63.75" customHeight="1" x14ac:dyDescent="0.2">
      <c r="A232" s="211" t="s">
        <v>627</v>
      </c>
      <c r="B232" s="28" t="s">
        <v>342</v>
      </c>
      <c r="C232" s="23" t="s">
        <v>3</v>
      </c>
      <c r="D232" s="23" t="s">
        <v>341</v>
      </c>
      <c r="E232" s="31" t="s">
        <v>9</v>
      </c>
      <c r="F232" s="110">
        <v>2</v>
      </c>
      <c r="G232" s="288" t="s">
        <v>806</v>
      </c>
      <c r="H232" s="289"/>
      <c r="I232" s="290"/>
    </row>
    <row r="233" spans="1:9" ht="38.25" x14ac:dyDescent="0.2">
      <c r="A233" s="211" t="s">
        <v>628</v>
      </c>
      <c r="B233" s="28" t="s">
        <v>345</v>
      </c>
      <c r="C233" s="23" t="s">
        <v>3</v>
      </c>
      <c r="D233" s="23" t="s">
        <v>79</v>
      </c>
      <c r="E233" s="31" t="s">
        <v>13</v>
      </c>
      <c r="F233" s="110">
        <v>120</v>
      </c>
      <c r="G233" s="288" t="s">
        <v>806</v>
      </c>
      <c r="H233" s="289"/>
      <c r="I233" s="290"/>
    </row>
    <row r="234" spans="1:9" ht="51" x14ac:dyDescent="0.2">
      <c r="A234" s="211" t="s">
        <v>629</v>
      </c>
      <c r="B234" s="28" t="s">
        <v>331</v>
      </c>
      <c r="C234" s="23" t="s">
        <v>3</v>
      </c>
      <c r="D234" s="23" t="s">
        <v>80</v>
      </c>
      <c r="E234" s="31" t="s">
        <v>13</v>
      </c>
      <c r="F234" s="110">
        <v>120</v>
      </c>
      <c r="G234" s="288" t="s">
        <v>806</v>
      </c>
      <c r="H234" s="289"/>
      <c r="I234" s="290"/>
    </row>
    <row r="235" spans="1:9" ht="25.5" x14ac:dyDescent="0.2">
      <c r="A235" s="211" t="s">
        <v>630</v>
      </c>
      <c r="B235" s="28" t="s">
        <v>344</v>
      </c>
      <c r="C235" s="23" t="s">
        <v>3</v>
      </c>
      <c r="D235" s="23" t="s">
        <v>343</v>
      </c>
      <c r="E235" s="31" t="s">
        <v>9</v>
      </c>
      <c r="F235" s="110">
        <v>1</v>
      </c>
      <c r="G235" s="288" t="s">
        <v>806</v>
      </c>
      <c r="H235" s="289"/>
      <c r="I235" s="290"/>
    </row>
    <row r="236" spans="1:9" x14ac:dyDescent="0.2">
      <c r="A236" s="295"/>
      <c r="B236" s="296"/>
      <c r="C236" s="296"/>
      <c r="D236" s="296"/>
      <c r="E236" s="296"/>
      <c r="F236" s="296"/>
      <c r="G236" s="296"/>
      <c r="H236" s="296"/>
      <c r="I236" s="297"/>
    </row>
    <row r="237" spans="1:9" x14ac:dyDescent="0.2">
      <c r="A237" s="167" t="s">
        <v>750</v>
      </c>
      <c r="B237" s="308"/>
      <c r="C237" s="309"/>
      <c r="D237" s="168" t="s">
        <v>751</v>
      </c>
      <c r="E237" s="163"/>
      <c r="F237" s="170"/>
      <c r="G237" s="165"/>
      <c r="H237" s="166"/>
      <c r="I237" s="216"/>
    </row>
    <row r="238" spans="1:9" ht="38.25" x14ac:dyDescent="0.2">
      <c r="A238" s="211" t="s">
        <v>202</v>
      </c>
      <c r="B238" s="28">
        <v>86937</v>
      </c>
      <c r="C238" s="23" t="s">
        <v>5</v>
      </c>
      <c r="D238" s="23" t="s">
        <v>346</v>
      </c>
      <c r="E238" s="31" t="s">
        <v>9</v>
      </c>
      <c r="F238" s="110">
        <v>3</v>
      </c>
      <c r="G238" s="288" t="s">
        <v>807</v>
      </c>
      <c r="H238" s="289"/>
      <c r="I238" s="290"/>
    </row>
    <row r="239" spans="1:9" ht="25.5" customHeight="1" x14ac:dyDescent="0.2">
      <c r="A239" s="211" t="s">
        <v>203</v>
      </c>
      <c r="B239" s="28">
        <v>100849</v>
      </c>
      <c r="C239" s="23" t="s">
        <v>5</v>
      </c>
      <c r="D239" s="23" t="s">
        <v>89</v>
      </c>
      <c r="E239" s="31" t="s">
        <v>9</v>
      </c>
      <c r="F239" s="110">
        <v>3</v>
      </c>
      <c r="G239" s="288" t="s">
        <v>808</v>
      </c>
      <c r="H239" s="289"/>
      <c r="I239" s="290"/>
    </row>
    <row r="240" spans="1:9" ht="51" x14ac:dyDescent="0.2">
      <c r="A240" s="211" t="s">
        <v>204</v>
      </c>
      <c r="B240" s="28">
        <v>86919</v>
      </c>
      <c r="C240" s="23" t="s">
        <v>5</v>
      </c>
      <c r="D240" s="23" t="s">
        <v>88</v>
      </c>
      <c r="E240" s="31" t="s">
        <v>9</v>
      </c>
      <c r="F240" s="110">
        <v>1</v>
      </c>
      <c r="G240" s="288" t="s">
        <v>810</v>
      </c>
      <c r="H240" s="289"/>
      <c r="I240" s="290"/>
    </row>
    <row r="241" spans="1:9" ht="39" customHeight="1" x14ac:dyDescent="0.2">
      <c r="A241" s="211" t="s">
        <v>205</v>
      </c>
      <c r="B241" s="28" t="s">
        <v>357</v>
      </c>
      <c r="C241" s="23" t="s">
        <v>3</v>
      </c>
      <c r="D241" s="23" t="s">
        <v>356</v>
      </c>
      <c r="E241" s="31" t="s">
        <v>9</v>
      </c>
      <c r="F241" s="110">
        <v>3</v>
      </c>
      <c r="G241" s="288" t="s">
        <v>809</v>
      </c>
      <c r="H241" s="289"/>
      <c r="I241" s="290"/>
    </row>
    <row r="242" spans="1:9" ht="31.5" customHeight="1" x14ac:dyDescent="0.2">
      <c r="A242" s="211" t="s">
        <v>206</v>
      </c>
      <c r="B242" s="28" t="s">
        <v>347</v>
      </c>
      <c r="C242" s="23" t="s">
        <v>3</v>
      </c>
      <c r="D242" s="23" t="s">
        <v>90</v>
      </c>
      <c r="E242" s="31" t="s">
        <v>4</v>
      </c>
      <c r="F242" s="110">
        <v>3</v>
      </c>
      <c r="G242" s="288" t="s">
        <v>811</v>
      </c>
      <c r="H242" s="289"/>
      <c r="I242" s="290"/>
    </row>
    <row r="243" spans="1:9" ht="38.25" customHeight="1" x14ac:dyDescent="0.2">
      <c r="A243" s="211" t="s">
        <v>207</v>
      </c>
      <c r="B243" s="28">
        <v>86935</v>
      </c>
      <c r="C243" s="23" t="s">
        <v>5</v>
      </c>
      <c r="D243" s="23" t="s">
        <v>352</v>
      </c>
      <c r="E243" s="31" t="s">
        <v>9</v>
      </c>
      <c r="F243" s="110">
        <v>1</v>
      </c>
      <c r="G243" s="288" t="s">
        <v>752</v>
      </c>
      <c r="H243" s="289"/>
      <c r="I243" s="290"/>
    </row>
    <row r="244" spans="1:9" ht="38.25" customHeight="1" x14ac:dyDescent="0.2">
      <c r="A244" s="211" t="s">
        <v>208</v>
      </c>
      <c r="B244" s="28" t="s">
        <v>349</v>
      </c>
      <c r="C244" s="23" t="s">
        <v>3</v>
      </c>
      <c r="D244" s="23" t="s">
        <v>348</v>
      </c>
      <c r="E244" s="31" t="s">
        <v>4</v>
      </c>
      <c r="F244" s="110">
        <v>3</v>
      </c>
      <c r="G244" s="288" t="s">
        <v>811</v>
      </c>
      <c r="H244" s="289"/>
      <c r="I244" s="290"/>
    </row>
    <row r="245" spans="1:9" ht="38.25" x14ac:dyDescent="0.2">
      <c r="A245" s="211" t="s">
        <v>209</v>
      </c>
      <c r="B245" s="28" t="s">
        <v>351</v>
      </c>
      <c r="C245" s="23" t="s">
        <v>3</v>
      </c>
      <c r="D245" s="23" t="s">
        <v>350</v>
      </c>
      <c r="E245" s="31" t="s">
        <v>4</v>
      </c>
      <c r="F245" s="110">
        <v>3</v>
      </c>
      <c r="G245" s="288" t="s">
        <v>811</v>
      </c>
      <c r="H245" s="289"/>
      <c r="I245" s="290"/>
    </row>
    <row r="246" spans="1:9" ht="25.5" x14ac:dyDescent="0.2">
      <c r="A246" s="211" t="s">
        <v>210</v>
      </c>
      <c r="B246" s="28">
        <v>86914</v>
      </c>
      <c r="C246" s="23" t="s">
        <v>5</v>
      </c>
      <c r="D246" s="23" t="s">
        <v>91</v>
      </c>
      <c r="E246" s="31" t="s">
        <v>9</v>
      </c>
      <c r="F246" s="110">
        <v>1</v>
      </c>
      <c r="G246" s="288" t="s">
        <v>752</v>
      </c>
      <c r="H246" s="289"/>
      <c r="I246" s="290"/>
    </row>
    <row r="247" spans="1:9" ht="25.5" x14ac:dyDescent="0.2">
      <c r="A247" s="211" t="s">
        <v>211</v>
      </c>
      <c r="B247" s="28">
        <v>86915</v>
      </c>
      <c r="C247" s="23" t="s">
        <v>5</v>
      </c>
      <c r="D247" s="23" t="s">
        <v>353</v>
      </c>
      <c r="E247" s="31" t="s">
        <v>4</v>
      </c>
      <c r="F247" s="110">
        <v>3</v>
      </c>
      <c r="G247" s="288" t="s">
        <v>811</v>
      </c>
      <c r="H247" s="289"/>
      <c r="I247" s="290"/>
    </row>
    <row r="248" spans="1:9" ht="38.25" x14ac:dyDescent="0.2">
      <c r="A248" s="211" t="s">
        <v>212</v>
      </c>
      <c r="B248" s="28" t="s">
        <v>425</v>
      </c>
      <c r="C248" s="23" t="s">
        <v>3</v>
      </c>
      <c r="D248" s="23" t="s">
        <v>92</v>
      </c>
      <c r="E248" s="31" t="s">
        <v>9</v>
      </c>
      <c r="F248" s="110">
        <v>3</v>
      </c>
      <c r="G248" s="288" t="s">
        <v>811</v>
      </c>
      <c r="H248" s="289"/>
      <c r="I248" s="290"/>
    </row>
    <row r="249" spans="1:9" ht="38.25" x14ac:dyDescent="0.2">
      <c r="A249" s="211" t="s">
        <v>213</v>
      </c>
      <c r="B249" s="28">
        <v>86909</v>
      </c>
      <c r="C249" s="23" t="s">
        <v>5</v>
      </c>
      <c r="D249" s="23" t="s">
        <v>325</v>
      </c>
      <c r="E249" s="31" t="s">
        <v>9</v>
      </c>
      <c r="F249" s="110">
        <v>1</v>
      </c>
      <c r="G249" s="288" t="s">
        <v>812</v>
      </c>
      <c r="H249" s="289"/>
      <c r="I249" s="290"/>
    </row>
    <row r="250" spans="1:9" ht="38.25" x14ac:dyDescent="0.2">
      <c r="A250" s="211" t="s">
        <v>214</v>
      </c>
      <c r="B250" s="28" t="s">
        <v>355</v>
      </c>
      <c r="C250" s="23" t="s">
        <v>3</v>
      </c>
      <c r="D250" s="23" t="s">
        <v>93</v>
      </c>
      <c r="E250" s="31" t="s">
        <v>13</v>
      </c>
      <c r="F250" s="110">
        <v>1.5</v>
      </c>
      <c r="G250" s="288" t="s">
        <v>752</v>
      </c>
      <c r="H250" s="289"/>
      <c r="I250" s="290"/>
    </row>
    <row r="251" spans="1:9" ht="63.75" x14ac:dyDescent="0.2">
      <c r="A251" s="211" t="s">
        <v>402</v>
      </c>
      <c r="B251" s="28" t="s">
        <v>354</v>
      </c>
      <c r="C251" s="23" t="s">
        <v>3</v>
      </c>
      <c r="D251" s="23" t="s">
        <v>94</v>
      </c>
      <c r="E251" s="31" t="s">
        <v>7</v>
      </c>
      <c r="F251" s="110">
        <v>2</v>
      </c>
      <c r="G251" s="288" t="s">
        <v>752</v>
      </c>
      <c r="H251" s="289"/>
      <c r="I251" s="290"/>
    </row>
    <row r="252" spans="1:9" ht="25.5" x14ac:dyDescent="0.2">
      <c r="A252" s="211" t="s">
        <v>215</v>
      </c>
      <c r="B252" s="28">
        <v>100870</v>
      </c>
      <c r="C252" s="23" t="s">
        <v>5</v>
      </c>
      <c r="D252" s="23" t="s">
        <v>95</v>
      </c>
      <c r="E252" s="31" t="s">
        <v>9</v>
      </c>
      <c r="F252" s="110">
        <v>4</v>
      </c>
      <c r="G252" s="288" t="s">
        <v>813</v>
      </c>
      <c r="H252" s="289"/>
      <c r="I252" s="290"/>
    </row>
    <row r="253" spans="1:9" x14ac:dyDescent="0.2">
      <c r="A253" s="295"/>
      <c r="B253" s="296"/>
      <c r="C253" s="296"/>
      <c r="D253" s="296"/>
      <c r="E253" s="296"/>
      <c r="F253" s="296"/>
      <c r="G253" s="296"/>
      <c r="H253" s="296"/>
      <c r="I253" s="297"/>
    </row>
    <row r="254" spans="1:9" x14ac:dyDescent="0.2">
      <c r="A254" s="162" t="s">
        <v>753</v>
      </c>
      <c r="B254" s="298"/>
      <c r="C254" s="299"/>
      <c r="D254" s="171" t="s">
        <v>97</v>
      </c>
      <c r="E254" s="163"/>
      <c r="F254" s="164"/>
      <c r="G254" s="165"/>
      <c r="H254" s="166"/>
      <c r="I254" s="216"/>
    </row>
    <row r="255" spans="1:9" ht="25.5" x14ac:dyDescent="0.2">
      <c r="A255" s="211" t="s">
        <v>216</v>
      </c>
      <c r="B255" s="28">
        <v>97599</v>
      </c>
      <c r="C255" s="23" t="s">
        <v>5</v>
      </c>
      <c r="D255" s="23" t="s">
        <v>98</v>
      </c>
      <c r="E255" s="31" t="s">
        <v>9</v>
      </c>
      <c r="F255" s="110">
        <v>24</v>
      </c>
      <c r="G255" s="288" t="s">
        <v>814</v>
      </c>
      <c r="H255" s="289"/>
      <c r="I255" s="290"/>
    </row>
    <row r="256" spans="1:9" ht="25.5" customHeight="1" x14ac:dyDescent="0.2">
      <c r="A256" s="211" t="s">
        <v>217</v>
      </c>
      <c r="B256" s="28">
        <v>101910</v>
      </c>
      <c r="C256" s="23" t="s">
        <v>5</v>
      </c>
      <c r="D256" s="23" t="s">
        <v>358</v>
      </c>
      <c r="E256" s="31" t="s">
        <v>9</v>
      </c>
      <c r="F256" s="110">
        <v>4</v>
      </c>
      <c r="G256" s="288" t="s">
        <v>814</v>
      </c>
      <c r="H256" s="289"/>
      <c r="I256" s="290"/>
    </row>
    <row r="257" spans="1:9" ht="25.5" x14ac:dyDescent="0.2">
      <c r="A257" s="211" t="s">
        <v>403</v>
      </c>
      <c r="B257" s="28" t="s">
        <v>359</v>
      </c>
      <c r="C257" s="23" t="s">
        <v>3</v>
      </c>
      <c r="D257" s="23" t="s">
        <v>361</v>
      </c>
      <c r="E257" s="31" t="s">
        <v>9</v>
      </c>
      <c r="F257" s="110">
        <v>5</v>
      </c>
      <c r="G257" s="288" t="s">
        <v>814</v>
      </c>
      <c r="H257" s="289"/>
      <c r="I257" s="290"/>
    </row>
    <row r="258" spans="1:9" ht="25.5" x14ac:dyDescent="0.2">
      <c r="A258" s="211" t="s">
        <v>218</v>
      </c>
      <c r="B258" s="28" t="s">
        <v>362</v>
      </c>
      <c r="C258" s="23" t="s">
        <v>3</v>
      </c>
      <c r="D258" s="23" t="s">
        <v>360</v>
      </c>
      <c r="E258" s="31" t="s">
        <v>9</v>
      </c>
      <c r="F258" s="110">
        <v>18</v>
      </c>
      <c r="G258" s="288" t="s">
        <v>814</v>
      </c>
      <c r="H258" s="289"/>
      <c r="I258" s="290"/>
    </row>
    <row r="259" spans="1:9" x14ac:dyDescent="0.2">
      <c r="A259" s="295"/>
      <c r="B259" s="296"/>
      <c r="C259" s="296"/>
      <c r="D259" s="296"/>
      <c r="E259" s="296"/>
      <c r="F259" s="296"/>
      <c r="G259" s="296"/>
      <c r="H259" s="296"/>
      <c r="I259" s="297"/>
    </row>
    <row r="260" spans="1:9" x14ac:dyDescent="0.2">
      <c r="A260" s="162">
        <v>16</v>
      </c>
      <c r="B260" s="298"/>
      <c r="C260" s="299"/>
      <c r="D260" s="171" t="s">
        <v>102</v>
      </c>
      <c r="E260" s="163"/>
      <c r="F260" s="164"/>
      <c r="G260" s="165"/>
      <c r="H260" s="166"/>
      <c r="I260" s="216"/>
    </row>
    <row r="261" spans="1:9" ht="38.25" x14ac:dyDescent="0.2">
      <c r="A261" s="211" t="s">
        <v>103</v>
      </c>
      <c r="B261" s="28">
        <v>101880</v>
      </c>
      <c r="C261" s="23" t="s">
        <v>5</v>
      </c>
      <c r="D261" s="23" t="s">
        <v>524</v>
      </c>
      <c r="E261" s="31" t="s">
        <v>9</v>
      </c>
      <c r="F261" s="110">
        <v>3</v>
      </c>
      <c r="G261" s="288" t="s">
        <v>814</v>
      </c>
      <c r="H261" s="289"/>
      <c r="I261" s="290"/>
    </row>
    <row r="262" spans="1:9" ht="51" x14ac:dyDescent="0.2">
      <c r="A262" s="211" t="s">
        <v>219</v>
      </c>
      <c r="B262" s="28" t="s">
        <v>577</v>
      </c>
      <c r="C262" s="23" t="s">
        <v>3</v>
      </c>
      <c r="D262" s="23" t="s">
        <v>576</v>
      </c>
      <c r="E262" s="31" t="s">
        <v>104</v>
      </c>
      <c r="F262" s="110">
        <v>1</v>
      </c>
      <c r="G262" s="288" t="s">
        <v>814</v>
      </c>
      <c r="H262" s="289"/>
      <c r="I262" s="290"/>
    </row>
    <row r="263" spans="1:9" ht="63.75" x14ac:dyDescent="0.2">
      <c r="A263" s="211" t="s">
        <v>220</v>
      </c>
      <c r="B263" s="28" t="s">
        <v>364</v>
      </c>
      <c r="C263" s="23" t="s">
        <v>3</v>
      </c>
      <c r="D263" s="23" t="s">
        <v>363</v>
      </c>
      <c r="E263" s="31" t="s">
        <v>9</v>
      </c>
      <c r="F263" s="110">
        <v>1</v>
      </c>
      <c r="G263" s="288" t="s">
        <v>814</v>
      </c>
      <c r="H263" s="289"/>
      <c r="I263" s="290"/>
    </row>
    <row r="264" spans="1:9" ht="38.25" customHeight="1" x14ac:dyDescent="0.2">
      <c r="A264" s="211" t="s">
        <v>221</v>
      </c>
      <c r="B264" s="28">
        <v>93653</v>
      </c>
      <c r="C264" s="23" t="s">
        <v>5</v>
      </c>
      <c r="D264" s="23" t="s">
        <v>105</v>
      </c>
      <c r="E264" s="31" t="s">
        <v>9</v>
      </c>
      <c r="F264" s="110">
        <v>14</v>
      </c>
      <c r="G264" s="288" t="s">
        <v>814</v>
      </c>
      <c r="H264" s="289"/>
      <c r="I264" s="290"/>
    </row>
    <row r="265" spans="1:9" ht="38.25" customHeight="1" x14ac:dyDescent="0.2">
      <c r="A265" s="211" t="s">
        <v>222</v>
      </c>
      <c r="B265" s="28">
        <v>93654</v>
      </c>
      <c r="C265" s="23" t="s">
        <v>5</v>
      </c>
      <c r="D265" s="23" t="s">
        <v>427</v>
      </c>
      <c r="E265" s="31" t="s">
        <v>9</v>
      </c>
      <c r="F265" s="110">
        <v>1</v>
      </c>
      <c r="G265" s="288" t="s">
        <v>814</v>
      </c>
      <c r="H265" s="289"/>
      <c r="I265" s="290"/>
    </row>
    <row r="266" spans="1:9" ht="38.25" customHeight="1" x14ac:dyDescent="0.2">
      <c r="A266" s="211" t="s">
        <v>223</v>
      </c>
      <c r="B266" s="28">
        <v>93661</v>
      </c>
      <c r="C266" s="23" t="s">
        <v>5</v>
      </c>
      <c r="D266" s="23" t="s">
        <v>106</v>
      </c>
      <c r="E266" s="31" t="s">
        <v>9</v>
      </c>
      <c r="F266" s="110">
        <v>6</v>
      </c>
      <c r="G266" s="288" t="s">
        <v>814</v>
      </c>
      <c r="H266" s="289"/>
      <c r="I266" s="290"/>
    </row>
    <row r="267" spans="1:9" ht="38.25" customHeight="1" x14ac:dyDescent="0.2">
      <c r="A267" s="211" t="s">
        <v>224</v>
      </c>
      <c r="B267" s="28">
        <v>93662</v>
      </c>
      <c r="C267" s="23" t="s">
        <v>5</v>
      </c>
      <c r="D267" s="23" t="s">
        <v>525</v>
      </c>
      <c r="E267" s="31" t="s">
        <v>9</v>
      </c>
      <c r="F267" s="110">
        <v>1</v>
      </c>
      <c r="G267" s="288" t="s">
        <v>814</v>
      </c>
      <c r="H267" s="289"/>
      <c r="I267" s="290"/>
    </row>
    <row r="268" spans="1:9" ht="25.5" x14ac:dyDescent="0.2">
      <c r="A268" s="211" t="s">
        <v>225</v>
      </c>
      <c r="B268" s="28">
        <v>101893</v>
      </c>
      <c r="C268" s="23" t="s">
        <v>5</v>
      </c>
      <c r="D268" s="23" t="s">
        <v>526</v>
      </c>
      <c r="E268" s="31" t="s">
        <v>9</v>
      </c>
      <c r="F268" s="110">
        <v>7</v>
      </c>
      <c r="G268" s="288" t="s">
        <v>814</v>
      </c>
      <c r="H268" s="289"/>
      <c r="I268" s="290"/>
    </row>
    <row r="269" spans="1:9" ht="25.5" x14ac:dyDescent="0.2">
      <c r="A269" s="211" t="s">
        <v>631</v>
      </c>
      <c r="B269" s="28">
        <v>101894</v>
      </c>
      <c r="C269" s="23" t="s">
        <v>5</v>
      </c>
      <c r="D269" s="23" t="s">
        <v>365</v>
      </c>
      <c r="E269" s="31" t="s">
        <v>9</v>
      </c>
      <c r="F269" s="110">
        <v>1</v>
      </c>
      <c r="G269" s="288" t="s">
        <v>814</v>
      </c>
      <c r="H269" s="289"/>
      <c r="I269" s="290"/>
    </row>
    <row r="270" spans="1:9" ht="27" customHeight="1" x14ac:dyDescent="0.2">
      <c r="A270" s="211" t="s">
        <v>632</v>
      </c>
      <c r="B270" s="28" t="s">
        <v>367</v>
      </c>
      <c r="C270" s="23" t="s">
        <v>3</v>
      </c>
      <c r="D270" s="23" t="s">
        <v>366</v>
      </c>
      <c r="E270" s="31" t="s">
        <v>9</v>
      </c>
      <c r="F270" s="110">
        <v>12</v>
      </c>
      <c r="G270" s="288" t="s">
        <v>814</v>
      </c>
      <c r="H270" s="289"/>
      <c r="I270" s="290"/>
    </row>
    <row r="271" spans="1:9" x14ac:dyDescent="0.2">
      <c r="A271" s="295"/>
      <c r="B271" s="296"/>
      <c r="C271" s="296"/>
      <c r="D271" s="296"/>
      <c r="E271" s="296"/>
      <c r="F271" s="296"/>
      <c r="G271" s="296"/>
      <c r="H271" s="296"/>
      <c r="I271" s="297"/>
    </row>
    <row r="272" spans="1:9" x14ac:dyDescent="0.2">
      <c r="A272" s="162" t="s">
        <v>760</v>
      </c>
      <c r="B272" s="298"/>
      <c r="C272" s="299"/>
      <c r="D272" s="171" t="s">
        <v>108</v>
      </c>
      <c r="E272" s="163"/>
      <c r="F272" s="164"/>
      <c r="G272" s="165"/>
      <c r="H272" s="166"/>
      <c r="I272" s="216"/>
    </row>
    <row r="273" spans="1:9" ht="38.25" x14ac:dyDescent="0.2">
      <c r="A273" s="211" t="s">
        <v>109</v>
      </c>
      <c r="B273" s="28">
        <v>91847</v>
      </c>
      <c r="C273" s="23" t="s">
        <v>5</v>
      </c>
      <c r="D273" s="23" t="s">
        <v>578</v>
      </c>
      <c r="E273" s="31" t="s">
        <v>13</v>
      </c>
      <c r="F273" s="110">
        <v>15</v>
      </c>
      <c r="G273" s="288" t="s">
        <v>814</v>
      </c>
      <c r="H273" s="289"/>
      <c r="I273" s="290"/>
    </row>
    <row r="274" spans="1:9" ht="38.25" x14ac:dyDescent="0.2">
      <c r="A274" s="211" t="s">
        <v>226</v>
      </c>
      <c r="B274" s="28">
        <v>91857</v>
      </c>
      <c r="C274" s="23" t="s">
        <v>5</v>
      </c>
      <c r="D274" s="23" t="s">
        <v>579</v>
      </c>
      <c r="E274" s="31" t="s">
        <v>13</v>
      </c>
      <c r="F274" s="110">
        <v>15</v>
      </c>
      <c r="G274" s="288" t="s">
        <v>814</v>
      </c>
      <c r="H274" s="289"/>
      <c r="I274" s="290"/>
    </row>
    <row r="275" spans="1:9" ht="38.25" x14ac:dyDescent="0.2">
      <c r="A275" s="211" t="s">
        <v>227</v>
      </c>
      <c r="B275" s="28">
        <v>91845</v>
      </c>
      <c r="C275" s="23" t="s">
        <v>5</v>
      </c>
      <c r="D275" s="23" t="s">
        <v>580</v>
      </c>
      <c r="E275" s="31" t="s">
        <v>13</v>
      </c>
      <c r="F275" s="110">
        <v>300</v>
      </c>
      <c r="G275" s="288" t="s">
        <v>814</v>
      </c>
      <c r="H275" s="289"/>
      <c r="I275" s="290"/>
    </row>
    <row r="276" spans="1:9" ht="38.25" x14ac:dyDescent="0.2">
      <c r="A276" s="211" t="s">
        <v>228</v>
      </c>
      <c r="B276" s="28">
        <v>91855</v>
      </c>
      <c r="C276" s="23" t="s">
        <v>5</v>
      </c>
      <c r="D276" s="23" t="s">
        <v>581</v>
      </c>
      <c r="E276" s="31" t="s">
        <v>13</v>
      </c>
      <c r="F276" s="110">
        <v>290</v>
      </c>
      <c r="G276" s="288" t="s">
        <v>814</v>
      </c>
      <c r="H276" s="289"/>
      <c r="I276" s="290"/>
    </row>
    <row r="277" spans="1:9" ht="38.25" x14ac:dyDescent="0.2">
      <c r="A277" s="211" t="s">
        <v>229</v>
      </c>
      <c r="B277" s="28">
        <v>91851</v>
      </c>
      <c r="C277" s="23" t="s">
        <v>5</v>
      </c>
      <c r="D277" s="23" t="s">
        <v>368</v>
      </c>
      <c r="E277" s="31" t="s">
        <v>13</v>
      </c>
      <c r="F277" s="110">
        <v>60</v>
      </c>
      <c r="G277" s="288" t="s">
        <v>814</v>
      </c>
      <c r="H277" s="289"/>
      <c r="I277" s="290"/>
    </row>
    <row r="278" spans="1:9" ht="38.25" x14ac:dyDescent="0.2">
      <c r="A278" s="211" t="s">
        <v>230</v>
      </c>
      <c r="B278" s="28">
        <v>93009</v>
      </c>
      <c r="C278" s="23" t="s">
        <v>5</v>
      </c>
      <c r="D278" s="23" t="s">
        <v>582</v>
      </c>
      <c r="E278" s="31" t="s">
        <v>13</v>
      </c>
      <c r="F278" s="110">
        <v>2</v>
      </c>
      <c r="G278" s="288" t="s">
        <v>814</v>
      </c>
      <c r="H278" s="289"/>
      <c r="I278" s="290"/>
    </row>
    <row r="279" spans="1:9" ht="38.25" x14ac:dyDescent="0.2">
      <c r="A279" s="211" t="s">
        <v>231</v>
      </c>
      <c r="B279" s="28">
        <v>93010</v>
      </c>
      <c r="C279" s="23" t="s">
        <v>5</v>
      </c>
      <c r="D279" s="23" t="s">
        <v>583</v>
      </c>
      <c r="E279" s="31" t="s">
        <v>13</v>
      </c>
      <c r="F279" s="110">
        <v>12</v>
      </c>
      <c r="G279" s="288" t="s">
        <v>814</v>
      </c>
      <c r="H279" s="289"/>
      <c r="I279" s="290"/>
    </row>
    <row r="280" spans="1:9" ht="25.5" x14ac:dyDescent="0.2">
      <c r="A280" s="211" t="s">
        <v>232</v>
      </c>
      <c r="B280" s="28">
        <v>91940</v>
      </c>
      <c r="C280" s="23" t="s">
        <v>5</v>
      </c>
      <c r="D280" s="23" t="s">
        <v>584</v>
      </c>
      <c r="E280" s="31" t="s">
        <v>9</v>
      </c>
      <c r="F280" s="110">
        <v>79</v>
      </c>
      <c r="G280" s="288" t="s">
        <v>814</v>
      </c>
      <c r="H280" s="289"/>
      <c r="I280" s="290"/>
    </row>
    <row r="281" spans="1:9" ht="25.5" x14ac:dyDescent="0.2">
      <c r="A281" s="211" t="s">
        <v>233</v>
      </c>
      <c r="B281" s="28">
        <v>91939</v>
      </c>
      <c r="C281" s="23" t="s">
        <v>5</v>
      </c>
      <c r="D281" s="23" t="s">
        <v>585</v>
      </c>
      <c r="E281" s="31" t="s">
        <v>9</v>
      </c>
      <c r="F281" s="110">
        <v>11</v>
      </c>
      <c r="G281" s="288" t="s">
        <v>814</v>
      </c>
      <c r="H281" s="289"/>
      <c r="I281" s="290"/>
    </row>
    <row r="282" spans="1:9" ht="25.5" x14ac:dyDescent="0.2">
      <c r="A282" s="211" t="s">
        <v>234</v>
      </c>
      <c r="B282" s="28">
        <v>91941</v>
      </c>
      <c r="C282" s="23" t="s">
        <v>5</v>
      </c>
      <c r="D282" s="23" t="s">
        <v>586</v>
      </c>
      <c r="E282" s="31" t="s">
        <v>9</v>
      </c>
      <c r="F282" s="110">
        <v>20</v>
      </c>
      <c r="G282" s="288" t="s">
        <v>814</v>
      </c>
      <c r="H282" s="289"/>
      <c r="I282" s="290"/>
    </row>
    <row r="283" spans="1:9" ht="25.5" x14ac:dyDescent="0.2">
      <c r="A283" s="211" t="s">
        <v>235</v>
      </c>
      <c r="B283" s="28">
        <v>92865</v>
      </c>
      <c r="C283" s="23" t="s">
        <v>5</v>
      </c>
      <c r="D283" s="23" t="s">
        <v>587</v>
      </c>
      <c r="E283" s="31" t="s">
        <v>9</v>
      </c>
      <c r="F283" s="110">
        <v>58</v>
      </c>
      <c r="G283" s="288" t="s">
        <v>814</v>
      </c>
      <c r="H283" s="289"/>
      <c r="I283" s="290"/>
    </row>
    <row r="284" spans="1:9" ht="38.25" x14ac:dyDescent="0.2">
      <c r="A284" s="211" t="s">
        <v>236</v>
      </c>
      <c r="B284" s="28" t="s">
        <v>345</v>
      </c>
      <c r="C284" s="23" t="s">
        <v>3</v>
      </c>
      <c r="D284" s="23" t="s">
        <v>79</v>
      </c>
      <c r="E284" s="31" t="s">
        <v>13</v>
      </c>
      <c r="F284" s="110">
        <v>150</v>
      </c>
      <c r="G284" s="288" t="s">
        <v>814</v>
      </c>
      <c r="H284" s="289"/>
      <c r="I284" s="290"/>
    </row>
    <row r="285" spans="1:9" ht="38.25" x14ac:dyDescent="0.2">
      <c r="A285" s="211" t="s">
        <v>237</v>
      </c>
      <c r="B285" s="28" t="s">
        <v>370</v>
      </c>
      <c r="C285" s="23" t="s">
        <v>3</v>
      </c>
      <c r="D285" s="23" t="s">
        <v>110</v>
      </c>
      <c r="E285" s="31" t="s">
        <v>13</v>
      </c>
      <c r="F285" s="110">
        <v>250</v>
      </c>
      <c r="G285" s="288" t="s">
        <v>814</v>
      </c>
      <c r="H285" s="289"/>
      <c r="I285" s="290"/>
    </row>
    <row r="286" spans="1:9" ht="51" x14ac:dyDescent="0.2">
      <c r="A286" s="211" t="s">
        <v>404</v>
      </c>
      <c r="B286" s="28" t="s">
        <v>331</v>
      </c>
      <c r="C286" s="23" t="s">
        <v>3</v>
      </c>
      <c r="D286" s="23" t="s">
        <v>80</v>
      </c>
      <c r="E286" s="31" t="s">
        <v>13</v>
      </c>
      <c r="F286" s="110">
        <v>150</v>
      </c>
      <c r="G286" s="288" t="s">
        <v>814</v>
      </c>
      <c r="H286" s="289"/>
      <c r="I286" s="290"/>
    </row>
    <row r="287" spans="1:9" ht="51" x14ac:dyDescent="0.2">
      <c r="A287" s="211" t="s">
        <v>633</v>
      </c>
      <c r="B287" s="28" t="s">
        <v>369</v>
      </c>
      <c r="C287" s="23" t="s">
        <v>3</v>
      </c>
      <c r="D287" s="23" t="s">
        <v>111</v>
      </c>
      <c r="E287" s="31" t="s">
        <v>13</v>
      </c>
      <c r="F287" s="110">
        <v>250</v>
      </c>
      <c r="G287" s="288" t="s">
        <v>814</v>
      </c>
      <c r="H287" s="289"/>
      <c r="I287" s="290"/>
    </row>
    <row r="288" spans="1:9" x14ac:dyDescent="0.2">
      <c r="A288" s="295"/>
      <c r="B288" s="296"/>
      <c r="C288" s="296"/>
      <c r="D288" s="296"/>
      <c r="E288" s="296"/>
      <c r="F288" s="296"/>
      <c r="G288" s="296"/>
      <c r="H288" s="296"/>
      <c r="I288" s="297"/>
    </row>
    <row r="289" spans="1:9" x14ac:dyDescent="0.2">
      <c r="A289" s="162" t="s">
        <v>759</v>
      </c>
      <c r="B289" s="298"/>
      <c r="C289" s="299"/>
      <c r="D289" s="171" t="s">
        <v>113</v>
      </c>
      <c r="E289" s="163"/>
      <c r="F289" s="164"/>
      <c r="G289" s="165"/>
      <c r="H289" s="166"/>
      <c r="I289" s="216"/>
    </row>
    <row r="290" spans="1:9" ht="38.25" x14ac:dyDescent="0.2">
      <c r="A290" s="211" t="s">
        <v>527</v>
      </c>
      <c r="B290" s="28" t="s">
        <v>588</v>
      </c>
      <c r="C290" s="23" t="s">
        <v>3</v>
      </c>
      <c r="D290" s="23" t="s">
        <v>528</v>
      </c>
      <c r="E290" s="31" t="s">
        <v>13</v>
      </c>
      <c r="F290" s="110">
        <v>460</v>
      </c>
      <c r="G290" s="288" t="s">
        <v>814</v>
      </c>
      <c r="H290" s="289"/>
      <c r="I290" s="290"/>
    </row>
    <row r="291" spans="1:9" ht="38.25" x14ac:dyDescent="0.2">
      <c r="A291" s="211" t="s">
        <v>114</v>
      </c>
      <c r="B291" s="28" t="s">
        <v>371</v>
      </c>
      <c r="C291" s="23" t="s">
        <v>3</v>
      </c>
      <c r="D291" s="23" t="s">
        <v>115</v>
      </c>
      <c r="E291" s="31" t="s">
        <v>13</v>
      </c>
      <c r="F291" s="110">
        <v>1800</v>
      </c>
      <c r="G291" s="288" t="s">
        <v>814</v>
      </c>
      <c r="H291" s="289"/>
      <c r="I291" s="290"/>
    </row>
    <row r="292" spans="1:9" ht="38.25" x14ac:dyDescent="0.2">
      <c r="A292" s="211" t="s">
        <v>238</v>
      </c>
      <c r="B292" s="28" t="s">
        <v>373</v>
      </c>
      <c r="C292" s="23" t="s">
        <v>3</v>
      </c>
      <c r="D292" s="23" t="s">
        <v>372</v>
      </c>
      <c r="E292" s="31" t="s">
        <v>13</v>
      </c>
      <c r="F292" s="110">
        <v>360</v>
      </c>
      <c r="G292" s="288" t="s">
        <v>814</v>
      </c>
      <c r="H292" s="289"/>
      <c r="I292" s="290"/>
    </row>
    <row r="293" spans="1:9" ht="38.25" x14ac:dyDescent="0.2">
      <c r="A293" s="211" t="s">
        <v>239</v>
      </c>
      <c r="B293" s="28" t="s">
        <v>374</v>
      </c>
      <c r="C293" s="23" t="s">
        <v>3</v>
      </c>
      <c r="D293" s="23" t="s">
        <v>529</v>
      </c>
      <c r="E293" s="31" t="s">
        <v>13</v>
      </c>
      <c r="F293" s="110">
        <v>118</v>
      </c>
      <c r="G293" s="288" t="s">
        <v>814</v>
      </c>
      <c r="H293" s="289"/>
      <c r="I293" s="290"/>
    </row>
    <row r="294" spans="1:9" ht="38.25" x14ac:dyDescent="0.2">
      <c r="A294" s="211" t="s">
        <v>240</v>
      </c>
      <c r="B294" s="28" t="s">
        <v>375</v>
      </c>
      <c r="C294" s="23" t="s">
        <v>3</v>
      </c>
      <c r="D294" s="23" t="s">
        <v>116</v>
      </c>
      <c r="E294" s="31" t="s">
        <v>13</v>
      </c>
      <c r="F294" s="110">
        <v>273</v>
      </c>
      <c r="G294" s="288" t="s">
        <v>814</v>
      </c>
      <c r="H294" s="289"/>
      <c r="I294" s="290"/>
    </row>
    <row r="295" spans="1:9" x14ac:dyDescent="0.2">
      <c r="A295" s="295"/>
      <c r="B295" s="296"/>
      <c r="C295" s="296"/>
      <c r="D295" s="296"/>
      <c r="E295" s="296"/>
      <c r="F295" s="296"/>
      <c r="G295" s="296"/>
      <c r="H295" s="296"/>
      <c r="I295" s="297"/>
    </row>
    <row r="296" spans="1:9" x14ac:dyDescent="0.2">
      <c r="A296" s="162" t="s">
        <v>758</v>
      </c>
      <c r="B296" s="298"/>
      <c r="C296" s="299"/>
      <c r="D296" s="171" t="s">
        <v>118</v>
      </c>
      <c r="E296" s="163"/>
      <c r="F296" s="164"/>
      <c r="G296" s="165"/>
      <c r="H296" s="166"/>
      <c r="I296" s="216"/>
    </row>
    <row r="297" spans="1:9" ht="25.5" x14ac:dyDescent="0.2">
      <c r="A297" s="211" t="s">
        <v>447</v>
      </c>
      <c r="B297" s="28">
        <v>91993</v>
      </c>
      <c r="C297" s="23" t="s">
        <v>5</v>
      </c>
      <c r="D297" s="23" t="s">
        <v>589</v>
      </c>
      <c r="E297" s="31" t="s">
        <v>9</v>
      </c>
      <c r="F297" s="110">
        <v>7</v>
      </c>
      <c r="G297" s="288" t="s">
        <v>814</v>
      </c>
      <c r="H297" s="289"/>
      <c r="I297" s="290"/>
    </row>
    <row r="298" spans="1:9" ht="25.5" x14ac:dyDescent="0.2">
      <c r="A298" s="211" t="s">
        <v>448</v>
      </c>
      <c r="B298" s="28">
        <v>91996</v>
      </c>
      <c r="C298" s="23" t="s">
        <v>5</v>
      </c>
      <c r="D298" s="23" t="s">
        <v>590</v>
      </c>
      <c r="E298" s="31" t="s">
        <v>9</v>
      </c>
      <c r="F298" s="110">
        <v>65</v>
      </c>
      <c r="G298" s="288" t="s">
        <v>814</v>
      </c>
      <c r="H298" s="289"/>
      <c r="I298" s="290"/>
    </row>
    <row r="299" spans="1:9" ht="25.5" x14ac:dyDescent="0.2">
      <c r="A299" s="211" t="s">
        <v>241</v>
      </c>
      <c r="B299" s="28">
        <v>91953</v>
      </c>
      <c r="C299" s="23" t="s">
        <v>5</v>
      </c>
      <c r="D299" s="23" t="s">
        <v>591</v>
      </c>
      <c r="E299" s="31" t="s">
        <v>9</v>
      </c>
      <c r="F299" s="110">
        <v>17</v>
      </c>
      <c r="G299" s="288" t="s">
        <v>814</v>
      </c>
      <c r="H299" s="289"/>
      <c r="I299" s="290"/>
    </row>
    <row r="300" spans="1:9" ht="38.25" x14ac:dyDescent="0.2">
      <c r="A300" s="211" t="s">
        <v>242</v>
      </c>
      <c r="B300" s="28">
        <v>92027</v>
      </c>
      <c r="C300" s="23" t="s">
        <v>5</v>
      </c>
      <c r="D300" s="23" t="s">
        <v>592</v>
      </c>
      <c r="E300" s="31" t="s">
        <v>9</v>
      </c>
      <c r="F300" s="110">
        <v>2</v>
      </c>
      <c r="G300" s="288" t="s">
        <v>814</v>
      </c>
      <c r="H300" s="289"/>
      <c r="I300" s="290"/>
    </row>
    <row r="301" spans="1:9" ht="25.5" x14ac:dyDescent="0.2">
      <c r="A301" s="211" t="s">
        <v>243</v>
      </c>
      <c r="B301" s="28">
        <v>91967</v>
      </c>
      <c r="C301" s="23" t="s">
        <v>5</v>
      </c>
      <c r="D301" s="23" t="s">
        <v>593</v>
      </c>
      <c r="E301" s="31" t="s">
        <v>9</v>
      </c>
      <c r="F301" s="110">
        <v>1</v>
      </c>
      <c r="G301" s="288" t="s">
        <v>814</v>
      </c>
      <c r="H301" s="289"/>
      <c r="I301" s="290"/>
    </row>
    <row r="302" spans="1:9" ht="25.5" x14ac:dyDescent="0.2">
      <c r="A302" s="211" t="s">
        <v>244</v>
      </c>
      <c r="B302" s="28">
        <v>91955</v>
      </c>
      <c r="C302" s="23" t="s">
        <v>5</v>
      </c>
      <c r="D302" s="23" t="s">
        <v>594</v>
      </c>
      <c r="E302" s="31" t="s">
        <v>9</v>
      </c>
      <c r="F302" s="110">
        <v>7</v>
      </c>
      <c r="G302" s="288" t="s">
        <v>814</v>
      </c>
      <c r="H302" s="289"/>
      <c r="I302" s="290"/>
    </row>
    <row r="303" spans="1:9" ht="25.5" x14ac:dyDescent="0.2">
      <c r="A303" s="211" t="s">
        <v>245</v>
      </c>
      <c r="B303" s="28">
        <v>97595</v>
      </c>
      <c r="C303" s="23" t="s">
        <v>5</v>
      </c>
      <c r="D303" s="23" t="s">
        <v>376</v>
      </c>
      <c r="E303" s="31" t="s">
        <v>9</v>
      </c>
      <c r="F303" s="110">
        <v>1</v>
      </c>
      <c r="G303" s="288" t="s">
        <v>814</v>
      </c>
      <c r="H303" s="289"/>
      <c r="I303" s="290"/>
    </row>
    <row r="304" spans="1:9" ht="38.25" x14ac:dyDescent="0.2">
      <c r="A304" s="211" t="s">
        <v>246</v>
      </c>
      <c r="B304" s="28">
        <v>97585</v>
      </c>
      <c r="C304" s="23" t="s">
        <v>5</v>
      </c>
      <c r="D304" s="23" t="s">
        <v>270</v>
      </c>
      <c r="E304" s="31" t="s">
        <v>9</v>
      </c>
      <c r="F304" s="110">
        <v>23</v>
      </c>
      <c r="G304" s="288" t="s">
        <v>814</v>
      </c>
      <c r="H304" s="289"/>
      <c r="I304" s="290"/>
    </row>
    <row r="305" spans="1:9" ht="51" x14ac:dyDescent="0.2">
      <c r="A305" s="211" t="s">
        <v>247</v>
      </c>
      <c r="B305" s="28" t="s">
        <v>380</v>
      </c>
      <c r="C305" s="23" t="s">
        <v>3</v>
      </c>
      <c r="D305" s="23" t="s">
        <v>379</v>
      </c>
      <c r="E305" s="31" t="s">
        <v>41</v>
      </c>
      <c r="F305" s="110">
        <v>35</v>
      </c>
      <c r="G305" s="288" t="s">
        <v>814</v>
      </c>
      <c r="H305" s="289"/>
      <c r="I305" s="290"/>
    </row>
    <row r="306" spans="1:9" ht="38.25" x14ac:dyDescent="0.2">
      <c r="A306" s="211" t="s">
        <v>248</v>
      </c>
      <c r="B306" s="28" t="s">
        <v>378</v>
      </c>
      <c r="C306" s="23" t="s">
        <v>3</v>
      </c>
      <c r="D306" s="30" t="s">
        <v>377</v>
      </c>
      <c r="E306" s="31" t="s">
        <v>4</v>
      </c>
      <c r="F306" s="110">
        <v>3</v>
      </c>
      <c r="G306" s="288" t="s">
        <v>814</v>
      </c>
      <c r="H306" s="289"/>
      <c r="I306" s="290"/>
    </row>
    <row r="307" spans="1:9" ht="38.25" x14ac:dyDescent="0.2">
      <c r="A307" s="211" t="s">
        <v>249</v>
      </c>
      <c r="B307" s="28" t="s">
        <v>382</v>
      </c>
      <c r="C307" s="23" t="s">
        <v>3</v>
      </c>
      <c r="D307" s="30" t="s">
        <v>381</v>
      </c>
      <c r="E307" s="31" t="s">
        <v>4</v>
      </c>
      <c r="F307" s="110">
        <v>8</v>
      </c>
      <c r="G307" s="288" t="s">
        <v>814</v>
      </c>
      <c r="H307" s="289"/>
      <c r="I307" s="290"/>
    </row>
    <row r="308" spans="1:9" x14ac:dyDescent="0.2">
      <c r="A308" s="295"/>
      <c r="B308" s="296"/>
      <c r="C308" s="296"/>
      <c r="D308" s="296"/>
      <c r="E308" s="296"/>
      <c r="F308" s="296"/>
      <c r="G308" s="296"/>
      <c r="H308" s="296"/>
      <c r="I308" s="297"/>
    </row>
    <row r="309" spans="1:9" x14ac:dyDescent="0.2">
      <c r="A309" s="162" t="s">
        <v>757</v>
      </c>
      <c r="B309" s="298"/>
      <c r="C309" s="299"/>
      <c r="D309" s="171" t="s">
        <v>119</v>
      </c>
      <c r="E309" s="163"/>
      <c r="F309" s="164"/>
      <c r="G309" s="165"/>
      <c r="H309" s="166"/>
      <c r="I309" s="216"/>
    </row>
    <row r="310" spans="1:9" ht="25.5" x14ac:dyDescent="0.2">
      <c r="A310" s="211" t="s">
        <v>405</v>
      </c>
      <c r="B310" s="28" t="s">
        <v>383</v>
      </c>
      <c r="C310" s="23" t="s">
        <v>3</v>
      </c>
      <c r="D310" s="23" t="s">
        <v>120</v>
      </c>
      <c r="E310" s="31" t="s">
        <v>4</v>
      </c>
      <c r="F310" s="110">
        <v>3</v>
      </c>
      <c r="G310" s="300" t="s">
        <v>815</v>
      </c>
      <c r="H310" s="301"/>
      <c r="I310" s="302"/>
    </row>
    <row r="311" spans="1:9" ht="25.5" x14ac:dyDescent="0.2">
      <c r="A311" s="211" t="s">
        <v>406</v>
      </c>
      <c r="B311" s="28" t="s">
        <v>385</v>
      </c>
      <c r="C311" s="23" t="s">
        <v>3</v>
      </c>
      <c r="D311" s="23" t="s">
        <v>384</v>
      </c>
      <c r="E311" s="31" t="s">
        <v>78</v>
      </c>
      <c r="F311" s="110">
        <v>1</v>
      </c>
      <c r="G311" s="300" t="s">
        <v>815</v>
      </c>
      <c r="H311" s="301"/>
      <c r="I311" s="302"/>
    </row>
    <row r="312" spans="1:9" ht="25.5" x14ac:dyDescent="0.2">
      <c r="A312" s="211" t="s">
        <v>407</v>
      </c>
      <c r="B312" s="28" t="s">
        <v>386</v>
      </c>
      <c r="C312" s="23" t="s">
        <v>3</v>
      </c>
      <c r="D312" s="23" t="s">
        <v>121</v>
      </c>
      <c r="E312" s="31" t="s">
        <v>7</v>
      </c>
      <c r="F312" s="110">
        <v>10</v>
      </c>
      <c r="G312" s="300" t="s">
        <v>815</v>
      </c>
      <c r="H312" s="301"/>
      <c r="I312" s="302"/>
    </row>
    <row r="313" spans="1:9" ht="25.5" x14ac:dyDescent="0.2">
      <c r="A313" s="211" t="s">
        <v>408</v>
      </c>
      <c r="B313" s="28" t="s">
        <v>388</v>
      </c>
      <c r="C313" s="23" t="s">
        <v>3</v>
      </c>
      <c r="D313" s="23" t="s">
        <v>387</v>
      </c>
      <c r="E313" s="31" t="s">
        <v>78</v>
      </c>
      <c r="F313" s="110">
        <v>3</v>
      </c>
      <c r="G313" s="300" t="s">
        <v>815</v>
      </c>
      <c r="H313" s="301"/>
      <c r="I313" s="302"/>
    </row>
    <row r="314" spans="1:9" ht="25.5" x14ac:dyDescent="0.2">
      <c r="A314" s="211" t="s">
        <v>409</v>
      </c>
      <c r="B314" s="28" t="s">
        <v>596</v>
      </c>
      <c r="C314" s="23" t="s">
        <v>3</v>
      </c>
      <c r="D314" s="23" t="s">
        <v>595</v>
      </c>
      <c r="E314" s="31" t="s">
        <v>78</v>
      </c>
      <c r="F314" s="110">
        <v>2</v>
      </c>
      <c r="G314" s="300" t="s">
        <v>815</v>
      </c>
      <c r="H314" s="301"/>
      <c r="I314" s="302"/>
    </row>
    <row r="315" spans="1:9" x14ac:dyDescent="0.2">
      <c r="A315" s="211" t="s">
        <v>723</v>
      </c>
      <c r="B315" s="28" t="s">
        <v>388</v>
      </c>
      <c r="C315" s="23" t="s">
        <v>3</v>
      </c>
      <c r="D315" s="23" t="s">
        <v>726</v>
      </c>
      <c r="E315" s="31" t="s">
        <v>13</v>
      </c>
      <c r="F315" s="110">
        <v>5</v>
      </c>
      <c r="G315" s="300" t="s">
        <v>816</v>
      </c>
      <c r="H315" s="306"/>
      <c r="I315" s="307"/>
    </row>
    <row r="316" spans="1:9" ht="25.5" x14ac:dyDescent="0.2">
      <c r="A316" s="211" t="s">
        <v>755</v>
      </c>
      <c r="B316" s="229" t="s">
        <v>724</v>
      </c>
      <c r="C316" s="230"/>
      <c r="D316" s="23" t="s">
        <v>725</v>
      </c>
      <c r="E316" s="31" t="s">
        <v>78</v>
      </c>
      <c r="F316" s="110">
        <v>1</v>
      </c>
      <c r="G316" s="300" t="s">
        <v>817</v>
      </c>
      <c r="H316" s="301"/>
      <c r="I316" s="302"/>
    </row>
    <row r="317" spans="1:9" x14ac:dyDescent="0.2">
      <c r="A317" s="295"/>
      <c r="B317" s="296"/>
      <c r="C317" s="296"/>
      <c r="D317" s="296"/>
      <c r="E317" s="296"/>
      <c r="F317" s="296"/>
      <c r="G317" s="296"/>
      <c r="H317" s="296"/>
      <c r="I317" s="297"/>
    </row>
    <row r="318" spans="1:9" x14ac:dyDescent="0.2">
      <c r="A318" s="162" t="s">
        <v>756</v>
      </c>
      <c r="B318" s="298"/>
      <c r="C318" s="299"/>
      <c r="D318" s="203" t="s">
        <v>754</v>
      </c>
      <c r="E318" s="163"/>
      <c r="F318" s="164"/>
      <c r="G318" s="165"/>
      <c r="H318" s="166"/>
      <c r="I318" s="216"/>
    </row>
    <row r="319" spans="1:9" x14ac:dyDescent="0.2">
      <c r="A319" s="211" t="s">
        <v>410</v>
      </c>
      <c r="B319" s="28" t="s">
        <v>389</v>
      </c>
      <c r="C319" s="23" t="s">
        <v>3</v>
      </c>
      <c r="D319" s="23" t="s">
        <v>123</v>
      </c>
      <c r="E319" s="31" t="s">
        <v>7</v>
      </c>
      <c r="F319" s="110">
        <v>200</v>
      </c>
      <c r="G319" s="300" t="s">
        <v>818</v>
      </c>
      <c r="H319" s="301"/>
      <c r="I319" s="302"/>
    </row>
    <row r="320" spans="1:9" ht="15" thickBot="1" x14ac:dyDescent="0.25">
      <c r="A320" s="295"/>
      <c r="B320" s="296"/>
      <c r="C320" s="296"/>
      <c r="D320" s="296"/>
      <c r="E320" s="296"/>
      <c r="F320" s="296"/>
      <c r="G320" s="296"/>
      <c r="H320" s="296"/>
      <c r="I320" s="297"/>
    </row>
    <row r="321" spans="1:9" x14ac:dyDescent="0.2">
      <c r="A321" s="181"/>
      <c r="B321" s="182"/>
      <c r="C321" s="182"/>
      <c r="D321" s="182"/>
      <c r="E321" s="182"/>
      <c r="F321" s="183"/>
      <c r="G321" s="182"/>
      <c r="H321" s="182"/>
      <c r="I321" s="184"/>
    </row>
    <row r="322" spans="1:9" ht="15.75" x14ac:dyDescent="0.25">
      <c r="A322" s="185"/>
      <c r="B322" s="186"/>
      <c r="C322" s="186"/>
      <c r="D322" s="303" t="s">
        <v>821</v>
      </c>
      <c r="E322" s="303"/>
      <c r="F322" s="187"/>
      <c r="G322" s="186"/>
      <c r="H322" s="186"/>
      <c r="I322" s="188"/>
    </row>
    <row r="323" spans="1:9" x14ac:dyDescent="0.2">
      <c r="A323" s="185"/>
      <c r="B323" s="186"/>
      <c r="C323" s="186"/>
      <c r="D323" s="186"/>
      <c r="E323" s="186"/>
      <c r="F323" s="187"/>
      <c r="G323" s="186"/>
      <c r="H323" s="186"/>
      <c r="I323" s="188"/>
    </row>
    <row r="324" spans="1:9" x14ac:dyDescent="0.2">
      <c r="A324" s="185"/>
      <c r="B324" s="186"/>
      <c r="C324" s="186"/>
      <c r="D324" s="186"/>
      <c r="E324" s="186"/>
      <c r="F324" s="187"/>
      <c r="G324" s="186"/>
      <c r="H324" s="186"/>
      <c r="I324" s="188"/>
    </row>
    <row r="325" spans="1:9" x14ac:dyDescent="0.2">
      <c r="A325" s="185"/>
      <c r="B325" s="186"/>
      <c r="C325" s="189"/>
      <c r="D325" s="304"/>
      <c r="E325" s="304"/>
      <c r="F325" s="187"/>
      <c r="G325" s="189"/>
      <c r="H325" s="189"/>
      <c r="I325" s="190"/>
    </row>
    <row r="326" spans="1:9" x14ac:dyDescent="0.2">
      <c r="A326" s="191"/>
      <c r="B326" s="192"/>
      <c r="C326" s="305"/>
      <c r="D326" s="305"/>
      <c r="E326" s="193"/>
      <c r="F326" s="305"/>
      <c r="G326" s="305"/>
      <c r="H326" s="194"/>
      <c r="I326" s="188"/>
    </row>
    <row r="327" spans="1:9" x14ac:dyDescent="0.2">
      <c r="A327" s="191"/>
      <c r="B327" s="192"/>
      <c r="C327" s="195"/>
      <c r="D327" s="294"/>
      <c r="E327" s="294"/>
      <c r="F327" s="195"/>
      <c r="G327" s="195"/>
      <c r="H327" s="194"/>
      <c r="I327" s="188"/>
    </row>
    <row r="328" spans="1:9" x14ac:dyDescent="0.2">
      <c r="A328" s="191"/>
      <c r="B328" s="192"/>
      <c r="C328" s="195"/>
      <c r="D328" s="291"/>
      <c r="E328" s="291"/>
      <c r="F328" s="195"/>
      <c r="G328" s="195"/>
      <c r="H328" s="194"/>
      <c r="I328" s="188"/>
    </row>
    <row r="329" spans="1:9" x14ac:dyDescent="0.2">
      <c r="A329" s="191"/>
      <c r="B329" s="192"/>
      <c r="C329" s="195"/>
      <c r="D329" s="292"/>
      <c r="E329" s="292"/>
      <c r="F329" s="195"/>
      <c r="G329" s="195"/>
      <c r="H329" s="194"/>
      <c r="I329" s="188"/>
    </row>
    <row r="330" spans="1:9" x14ac:dyDescent="0.2">
      <c r="A330" s="191"/>
      <c r="B330" s="192"/>
      <c r="C330" s="195"/>
      <c r="D330" s="195"/>
      <c r="E330" s="193"/>
      <c r="F330" s="195"/>
      <c r="G330" s="195"/>
      <c r="H330" s="194"/>
      <c r="I330" s="188"/>
    </row>
    <row r="331" spans="1:9" ht="15" thickBot="1" x14ac:dyDescent="0.25">
      <c r="A331" s="196"/>
      <c r="B331" s="197"/>
      <c r="C331" s="293"/>
      <c r="D331" s="293"/>
      <c r="E331" s="198"/>
      <c r="F331" s="199"/>
      <c r="G331" s="200"/>
      <c r="H331" s="201"/>
      <c r="I331" s="202"/>
    </row>
  </sheetData>
  <mergeCells count="319">
    <mergeCell ref="A1:I6"/>
    <mergeCell ref="A7:I8"/>
    <mergeCell ref="A9:I9"/>
    <mergeCell ref="A10:I10"/>
    <mergeCell ref="A11:F11"/>
    <mergeCell ref="G11:I11"/>
    <mergeCell ref="A19:I19"/>
    <mergeCell ref="B20:C20"/>
    <mergeCell ref="G21:I21"/>
    <mergeCell ref="G22:I22"/>
    <mergeCell ref="G23:I23"/>
    <mergeCell ref="G24:I24"/>
    <mergeCell ref="A12:F12"/>
    <mergeCell ref="A13:I13"/>
    <mergeCell ref="A14:I14"/>
    <mergeCell ref="A15:I16"/>
    <mergeCell ref="A17:I17"/>
    <mergeCell ref="G18:I18"/>
    <mergeCell ref="G31:I31"/>
    <mergeCell ref="G32:I32"/>
    <mergeCell ref="G33:I33"/>
    <mergeCell ref="G34:I34"/>
    <mergeCell ref="G35:I35"/>
    <mergeCell ref="G36:I36"/>
    <mergeCell ref="G25:I25"/>
    <mergeCell ref="G26:I26"/>
    <mergeCell ref="G27:I27"/>
    <mergeCell ref="A28:I28"/>
    <mergeCell ref="B29:C29"/>
    <mergeCell ref="G30:I30"/>
    <mergeCell ref="G49:I49"/>
    <mergeCell ref="G50:I50"/>
    <mergeCell ref="G51:I51"/>
    <mergeCell ref="G52:I52"/>
    <mergeCell ref="G53:I53"/>
    <mergeCell ref="A54:I54"/>
    <mergeCell ref="G37:I37"/>
    <mergeCell ref="G44:I44"/>
    <mergeCell ref="A45:I45"/>
    <mergeCell ref="B46:C46"/>
    <mergeCell ref="G47:I47"/>
    <mergeCell ref="G48:I48"/>
    <mergeCell ref="G43:I43"/>
    <mergeCell ref="G38:I38"/>
    <mergeCell ref="G39:I39"/>
    <mergeCell ref="G40:I40"/>
    <mergeCell ref="G41:I41"/>
    <mergeCell ref="G42:I42"/>
    <mergeCell ref="G61:I61"/>
    <mergeCell ref="G62:I62"/>
    <mergeCell ref="B64:C64"/>
    <mergeCell ref="G65:I65"/>
    <mergeCell ref="G66:I66"/>
    <mergeCell ref="G67:I67"/>
    <mergeCell ref="A63:I63"/>
    <mergeCell ref="B55:C55"/>
    <mergeCell ref="B56:C56"/>
    <mergeCell ref="G57:I57"/>
    <mergeCell ref="G58:I58"/>
    <mergeCell ref="G59:I59"/>
    <mergeCell ref="G60:I60"/>
    <mergeCell ref="A81:I81"/>
    <mergeCell ref="B75:C75"/>
    <mergeCell ref="G76:I76"/>
    <mergeCell ref="G77:I77"/>
    <mergeCell ref="G78:I78"/>
    <mergeCell ref="G79:I79"/>
    <mergeCell ref="G80:I80"/>
    <mergeCell ref="G68:I68"/>
    <mergeCell ref="G69:I69"/>
    <mergeCell ref="G70:I70"/>
    <mergeCell ref="G71:I71"/>
    <mergeCell ref="G72:I72"/>
    <mergeCell ref="G73:I73"/>
    <mergeCell ref="A74:I74"/>
    <mergeCell ref="B86:C86"/>
    <mergeCell ref="G87:I87"/>
    <mergeCell ref="G88:I88"/>
    <mergeCell ref="A89:I89"/>
    <mergeCell ref="B90:C90"/>
    <mergeCell ref="A85:I85"/>
    <mergeCell ref="G84:I84"/>
    <mergeCell ref="B82:C82"/>
    <mergeCell ref="G83:I83"/>
    <mergeCell ref="G97:I97"/>
    <mergeCell ref="G98:I98"/>
    <mergeCell ref="G99:I99"/>
    <mergeCell ref="G100:I100"/>
    <mergeCell ref="G101:I101"/>
    <mergeCell ref="G102:I102"/>
    <mergeCell ref="G91:I91"/>
    <mergeCell ref="G92:I92"/>
    <mergeCell ref="G93:I93"/>
    <mergeCell ref="G94:I94"/>
    <mergeCell ref="G95:I95"/>
    <mergeCell ref="G96:I96"/>
    <mergeCell ref="G111:I111"/>
    <mergeCell ref="G112:I112"/>
    <mergeCell ref="G113:I113"/>
    <mergeCell ref="A114:I114"/>
    <mergeCell ref="B115:C115"/>
    <mergeCell ref="G116:I116"/>
    <mergeCell ref="G105:I105"/>
    <mergeCell ref="G106:I106"/>
    <mergeCell ref="A107:I107"/>
    <mergeCell ref="B108:C108"/>
    <mergeCell ref="G109:I109"/>
    <mergeCell ref="G110:I110"/>
    <mergeCell ref="G123:I123"/>
    <mergeCell ref="G124:I124"/>
    <mergeCell ref="A125:I125"/>
    <mergeCell ref="B126:C126"/>
    <mergeCell ref="G127:I127"/>
    <mergeCell ref="G128:I128"/>
    <mergeCell ref="G117:I117"/>
    <mergeCell ref="A118:I118"/>
    <mergeCell ref="B119:C119"/>
    <mergeCell ref="G120:I120"/>
    <mergeCell ref="G121:I121"/>
    <mergeCell ref="G122:I122"/>
    <mergeCell ref="G136:I136"/>
    <mergeCell ref="G137:I137"/>
    <mergeCell ref="G138:I138"/>
    <mergeCell ref="A139:I139"/>
    <mergeCell ref="B140:C140"/>
    <mergeCell ref="G141:I141"/>
    <mergeCell ref="G129:I129"/>
    <mergeCell ref="G130:I130"/>
    <mergeCell ref="G131:I131"/>
    <mergeCell ref="G132:I132"/>
    <mergeCell ref="B134:C134"/>
    <mergeCell ref="G135:I135"/>
    <mergeCell ref="G142:I142"/>
    <mergeCell ref="G143:I143"/>
    <mergeCell ref="A144:I144"/>
    <mergeCell ref="G146:I146"/>
    <mergeCell ref="A188:I188"/>
    <mergeCell ref="G151:I151"/>
    <mergeCell ref="G152:I152"/>
    <mergeCell ref="G153:I153"/>
    <mergeCell ref="G154:I154"/>
    <mergeCell ref="G173:I173"/>
    <mergeCell ref="G174:I174"/>
    <mergeCell ref="G175:I175"/>
    <mergeCell ref="G176:I176"/>
    <mergeCell ref="G177:I177"/>
    <mergeCell ref="G178:I178"/>
    <mergeCell ref="G167:I167"/>
    <mergeCell ref="G168:I168"/>
    <mergeCell ref="G169:I169"/>
    <mergeCell ref="G170:I170"/>
    <mergeCell ref="G171:I171"/>
    <mergeCell ref="G172:I172"/>
    <mergeCell ref="G185:I185"/>
    <mergeCell ref="G186:I186"/>
    <mergeCell ref="G179:I179"/>
    <mergeCell ref="B237:C237"/>
    <mergeCell ref="G238:I238"/>
    <mergeCell ref="G239:I239"/>
    <mergeCell ref="G240:I240"/>
    <mergeCell ref="G241:I241"/>
    <mergeCell ref="G242:I242"/>
    <mergeCell ref="G190:I190"/>
    <mergeCell ref="G207:I207"/>
    <mergeCell ref="A208:I208"/>
    <mergeCell ref="G210:I210"/>
    <mergeCell ref="G232:I232"/>
    <mergeCell ref="A236:I236"/>
    <mergeCell ref="G195:I195"/>
    <mergeCell ref="G196:I196"/>
    <mergeCell ref="G197:I197"/>
    <mergeCell ref="G198:I198"/>
    <mergeCell ref="G227:I227"/>
    <mergeCell ref="G228:I228"/>
    <mergeCell ref="G229:I229"/>
    <mergeCell ref="G230:I230"/>
    <mergeCell ref="G231:I231"/>
    <mergeCell ref="G233:I233"/>
    <mergeCell ref="G221:I221"/>
    <mergeCell ref="G222:I222"/>
    <mergeCell ref="G249:I249"/>
    <mergeCell ref="G250:I250"/>
    <mergeCell ref="G252:I252"/>
    <mergeCell ref="A253:I253"/>
    <mergeCell ref="B254:C254"/>
    <mergeCell ref="G255:I255"/>
    <mergeCell ref="G243:I243"/>
    <mergeCell ref="G244:I244"/>
    <mergeCell ref="G245:I245"/>
    <mergeCell ref="G246:I246"/>
    <mergeCell ref="G247:I247"/>
    <mergeCell ref="G248:I248"/>
    <mergeCell ref="G251:I251"/>
    <mergeCell ref="G261:I261"/>
    <mergeCell ref="G262:I262"/>
    <mergeCell ref="G263:I263"/>
    <mergeCell ref="G264:I264"/>
    <mergeCell ref="G265:I265"/>
    <mergeCell ref="G266:I266"/>
    <mergeCell ref="G256:I256"/>
    <mergeCell ref="G257:I257"/>
    <mergeCell ref="G258:I258"/>
    <mergeCell ref="A259:I259"/>
    <mergeCell ref="B260:C260"/>
    <mergeCell ref="G275:I275"/>
    <mergeCell ref="G276:I276"/>
    <mergeCell ref="G277:I277"/>
    <mergeCell ref="G278:I278"/>
    <mergeCell ref="G279:I279"/>
    <mergeCell ref="G280:I280"/>
    <mergeCell ref="G267:I267"/>
    <mergeCell ref="G270:I270"/>
    <mergeCell ref="A271:I271"/>
    <mergeCell ref="B272:C272"/>
    <mergeCell ref="G273:I273"/>
    <mergeCell ref="G274:I274"/>
    <mergeCell ref="G268:I268"/>
    <mergeCell ref="G269:I269"/>
    <mergeCell ref="A288:I288"/>
    <mergeCell ref="B289:C289"/>
    <mergeCell ref="G290:I290"/>
    <mergeCell ref="G291:I291"/>
    <mergeCell ref="G292:I292"/>
    <mergeCell ref="G293:I293"/>
    <mergeCell ref="G281:I281"/>
    <mergeCell ref="G282:I282"/>
    <mergeCell ref="G283:I283"/>
    <mergeCell ref="G284:I284"/>
    <mergeCell ref="G285:I285"/>
    <mergeCell ref="G287:I287"/>
    <mergeCell ref="G286:I286"/>
    <mergeCell ref="A320:I320"/>
    <mergeCell ref="D322:E322"/>
    <mergeCell ref="D325:E325"/>
    <mergeCell ref="C326:D326"/>
    <mergeCell ref="F326:G326"/>
    <mergeCell ref="G312:I312"/>
    <mergeCell ref="G313:I313"/>
    <mergeCell ref="G316:I316"/>
    <mergeCell ref="A317:I317"/>
    <mergeCell ref="B318:C318"/>
    <mergeCell ref="G319:I319"/>
    <mergeCell ref="G314:I314"/>
    <mergeCell ref="G315:I315"/>
    <mergeCell ref="G306:I306"/>
    <mergeCell ref="G307:I307"/>
    <mergeCell ref="A308:I308"/>
    <mergeCell ref="B309:C309"/>
    <mergeCell ref="G310:I310"/>
    <mergeCell ref="G311:I311"/>
    <mergeCell ref="G103:I103"/>
    <mergeCell ref="G104:I104"/>
    <mergeCell ref="G147:I147"/>
    <mergeCell ref="G148:I148"/>
    <mergeCell ref="G149:I149"/>
    <mergeCell ref="G150:I150"/>
    <mergeCell ref="G161:I161"/>
    <mergeCell ref="G162:I162"/>
    <mergeCell ref="G163:I163"/>
    <mergeCell ref="G164:I164"/>
    <mergeCell ref="G165:I165"/>
    <mergeCell ref="G166:I166"/>
    <mergeCell ref="G155:I155"/>
    <mergeCell ref="G156:I156"/>
    <mergeCell ref="G157:I157"/>
    <mergeCell ref="G158:I158"/>
    <mergeCell ref="G159:I159"/>
    <mergeCell ref="G160:I160"/>
    <mergeCell ref="D328:E328"/>
    <mergeCell ref="D329:E329"/>
    <mergeCell ref="C331:D331"/>
    <mergeCell ref="G187:I187"/>
    <mergeCell ref="B316:C316"/>
    <mergeCell ref="D327:E327"/>
    <mergeCell ref="G300:I300"/>
    <mergeCell ref="G301:I301"/>
    <mergeCell ref="G302:I302"/>
    <mergeCell ref="G303:I303"/>
    <mergeCell ref="G304:I304"/>
    <mergeCell ref="G305:I305"/>
    <mergeCell ref="G294:I294"/>
    <mergeCell ref="A295:I295"/>
    <mergeCell ref="B296:C296"/>
    <mergeCell ref="G297:I297"/>
    <mergeCell ref="G298:I298"/>
    <mergeCell ref="G299:I299"/>
    <mergeCell ref="G191:I191"/>
    <mergeCell ref="G192:I192"/>
    <mergeCell ref="G193:I193"/>
    <mergeCell ref="G194:I194"/>
    <mergeCell ref="G234:I234"/>
    <mergeCell ref="G235:I235"/>
    <mergeCell ref="G180:I180"/>
    <mergeCell ref="G181:I181"/>
    <mergeCell ref="G182:I182"/>
    <mergeCell ref="G183:I183"/>
    <mergeCell ref="G184:I184"/>
    <mergeCell ref="G220:I220"/>
    <mergeCell ref="G205:I205"/>
    <mergeCell ref="G206:I206"/>
    <mergeCell ref="G211:I211"/>
    <mergeCell ref="G212:I212"/>
    <mergeCell ref="G213:I213"/>
    <mergeCell ref="G214:I214"/>
    <mergeCell ref="G199:I199"/>
    <mergeCell ref="G200:I200"/>
    <mergeCell ref="G201:I201"/>
    <mergeCell ref="G202:I202"/>
    <mergeCell ref="G203:I203"/>
    <mergeCell ref="G204:I204"/>
    <mergeCell ref="G223:I223"/>
    <mergeCell ref="G224:I224"/>
    <mergeCell ref="G225:I225"/>
    <mergeCell ref="G226:I226"/>
    <mergeCell ref="G215:I215"/>
    <mergeCell ref="G216:I216"/>
    <mergeCell ref="G217:I217"/>
    <mergeCell ref="G218:I218"/>
    <mergeCell ref="G219:I219"/>
  </mergeCells>
  <pageMargins left="0.51181102362204722" right="0.51181102362204722" top="0.78740157480314965" bottom="0.78740157480314965" header="0.31496062992125984" footer="0.31496062992125984"/>
  <pageSetup paperSize="9" scale="7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
  <sheetViews>
    <sheetView topLeftCell="A10" zoomScale="85" zoomScaleNormal="85" workbookViewId="0">
      <selection activeCell="I54" sqref="I54"/>
    </sheetView>
  </sheetViews>
  <sheetFormatPr defaultRowHeight="14.25" x14ac:dyDescent="0.2"/>
  <cols>
    <col min="2" max="2" width="31" customWidth="1"/>
    <col min="3" max="3" width="11.125" customWidth="1"/>
    <col min="4" max="13" width="12.625" customWidth="1"/>
    <col min="14" max="14" width="15" customWidth="1"/>
    <col min="15" max="15" width="13.5" customWidth="1"/>
    <col min="16" max="16" width="15.875" customWidth="1"/>
    <col min="17" max="17" width="15.625" customWidth="1"/>
  </cols>
  <sheetData>
    <row r="1" spans="1:17" x14ac:dyDescent="0.2">
      <c r="A1" s="384" t="s">
        <v>722</v>
      </c>
      <c r="B1" s="385"/>
      <c r="C1" s="385"/>
      <c r="D1" s="385"/>
      <c r="E1" s="385"/>
      <c r="F1" s="385"/>
      <c r="G1" s="385"/>
      <c r="H1" s="385"/>
      <c r="I1" s="385"/>
      <c r="J1" s="385"/>
      <c r="K1" s="385"/>
      <c r="L1" s="385"/>
      <c r="M1" s="385"/>
      <c r="N1" s="385"/>
      <c r="O1" s="385"/>
      <c r="P1" s="385"/>
      <c r="Q1" s="386"/>
    </row>
    <row r="2" spans="1:17" ht="24" customHeight="1" x14ac:dyDescent="0.2">
      <c r="A2" s="387"/>
      <c r="B2" s="388"/>
      <c r="C2" s="388"/>
      <c r="D2" s="388"/>
      <c r="E2" s="388"/>
      <c r="F2" s="388"/>
      <c r="G2" s="388"/>
      <c r="H2" s="388"/>
      <c r="I2" s="388"/>
      <c r="J2" s="388"/>
      <c r="K2" s="388"/>
      <c r="L2" s="388"/>
      <c r="M2" s="388"/>
      <c r="N2" s="388"/>
      <c r="O2" s="388"/>
      <c r="P2" s="388"/>
      <c r="Q2" s="389"/>
    </row>
    <row r="3" spans="1:17" x14ac:dyDescent="0.2">
      <c r="A3" s="387"/>
      <c r="B3" s="388"/>
      <c r="C3" s="388"/>
      <c r="D3" s="388"/>
      <c r="E3" s="388"/>
      <c r="F3" s="388"/>
      <c r="G3" s="388"/>
      <c r="H3" s="388"/>
      <c r="I3" s="388"/>
      <c r="J3" s="388"/>
      <c r="K3" s="388"/>
      <c r="L3" s="388"/>
      <c r="M3" s="388"/>
      <c r="N3" s="388"/>
      <c r="O3" s="388"/>
      <c r="P3" s="388"/>
      <c r="Q3" s="389"/>
    </row>
    <row r="4" spans="1:17" x14ac:dyDescent="0.2">
      <c r="A4" s="387"/>
      <c r="B4" s="388"/>
      <c r="C4" s="388"/>
      <c r="D4" s="388"/>
      <c r="E4" s="388"/>
      <c r="F4" s="388"/>
      <c r="G4" s="388"/>
      <c r="H4" s="388"/>
      <c r="I4" s="388"/>
      <c r="J4" s="388"/>
      <c r="K4" s="388"/>
      <c r="L4" s="388"/>
      <c r="M4" s="388"/>
      <c r="N4" s="388"/>
      <c r="O4" s="388"/>
      <c r="P4" s="388"/>
      <c r="Q4" s="389"/>
    </row>
    <row r="5" spans="1:17" x14ac:dyDescent="0.2">
      <c r="A5" s="387"/>
      <c r="B5" s="388"/>
      <c r="C5" s="388"/>
      <c r="D5" s="388"/>
      <c r="E5" s="388"/>
      <c r="F5" s="388"/>
      <c r="G5" s="388"/>
      <c r="H5" s="388"/>
      <c r="I5" s="388"/>
      <c r="J5" s="388"/>
      <c r="K5" s="388"/>
      <c r="L5" s="388"/>
      <c r="M5" s="388"/>
      <c r="N5" s="388"/>
      <c r="O5" s="388"/>
      <c r="P5" s="388"/>
      <c r="Q5" s="389"/>
    </row>
    <row r="6" spans="1:17" ht="54.75" customHeight="1" thickBot="1" x14ac:dyDescent="0.25">
      <c r="A6" s="390"/>
      <c r="B6" s="391"/>
      <c r="C6" s="391"/>
      <c r="D6" s="391"/>
      <c r="E6" s="391"/>
      <c r="F6" s="391"/>
      <c r="G6" s="391"/>
      <c r="H6" s="391"/>
      <c r="I6" s="391"/>
      <c r="J6" s="391"/>
      <c r="K6" s="391"/>
      <c r="L6" s="391"/>
      <c r="M6" s="391"/>
      <c r="N6" s="391"/>
      <c r="O6" s="391"/>
      <c r="P6" s="391"/>
      <c r="Q6" s="392"/>
    </row>
    <row r="7" spans="1:17" ht="18.75" thickBot="1" x14ac:dyDescent="0.25">
      <c r="A7" s="393" t="s">
        <v>416</v>
      </c>
      <c r="B7" s="394"/>
      <c r="C7" s="394"/>
      <c r="D7" s="394"/>
      <c r="E7" s="394"/>
      <c r="F7" s="394"/>
      <c r="G7" s="394"/>
      <c r="H7" s="394"/>
      <c r="I7" s="394"/>
      <c r="J7" s="394"/>
      <c r="K7" s="394"/>
      <c r="L7" s="394"/>
      <c r="M7" s="394"/>
      <c r="N7" s="394"/>
      <c r="O7" s="394"/>
      <c r="P7" s="394"/>
      <c r="Q7" s="395"/>
    </row>
    <row r="8" spans="1:17" ht="20.25" customHeight="1" thickBot="1" x14ac:dyDescent="0.25">
      <c r="A8" s="377" t="str">
        <f>'PLANILHA '!A11:F11</f>
        <v>CONTRATANTE: CÂMARA MUNICIPAL DE COUTO DE MAGALHÃES DE MINAS</v>
      </c>
      <c r="B8" s="378"/>
      <c r="C8" s="378"/>
      <c r="D8" s="378"/>
      <c r="E8" s="379"/>
      <c r="F8" s="396" t="s">
        <v>705</v>
      </c>
      <c r="G8" s="396"/>
      <c r="H8" s="397">
        <f>'PLANILHA '!I303</f>
        <v>1455548</v>
      </c>
      <c r="I8" s="398"/>
      <c r="J8" s="116"/>
      <c r="K8" s="116"/>
      <c r="L8" s="116"/>
      <c r="M8" s="116"/>
      <c r="N8" s="116"/>
      <c r="O8" s="116"/>
      <c r="P8" s="382" t="str">
        <f>'PLANILHA '!G12</f>
        <v>DATA: 15/04/2024</v>
      </c>
      <c r="Q8" s="383"/>
    </row>
    <row r="9" spans="1:17" ht="29.25" customHeight="1" thickBot="1" x14ac:dyDescent="0.25">
      <c r="A9" s="377" t="str">
        <f>'PLANILHA '!A12:F12</f>
        <v xml:space="preserve">OBRA: CONSTRUÇÃO SEDE </v>
      </c>
      <c r="B9" s="378"/>
      <c r="C9" s="378"/>
      <c r="D9" s="379"/>
      <c r="E9" s="380" t="str">
        <f>'PLANILHA '!A13</f>
        <v>LOCAL: RUA CELINA DINIZ, Nº 15, CENTRO, CIDADE DE COUTO DE MAGALHÃES DE MINAS - MG</v>
      </c>
      <c r="F9" s="399"/>
      <c r="G9" s="399"/>
      <c r="H9" s="399"/>
      <c r="I9" s="399"/>
      <c r="J9" s="399"/>
      <c r="K9" s="399"/>
      <c r="L9" s="399"/>
      <c r="M9" s="399"/>
      <c r="N9" s="399"/>
      <c r="O9" s="381"/>
      <c r="P9" s="380" t="str">
        <f>'PLANILHA '!A15</f>
        <v>PRAZO DE EXECUÇÃO: 12 MESES</v>
      </c>
      <c r="Q9" s="381"/>
    </row>
    <row r="10" spans="1:17" ht="15" thickBot="1" x14ac:dyDescent="0.25">
      <c r="A10" s="44"/>
      <c r="B10" s="362"/>
      <c r="C10" s="362"/>
      <c r="D10" s="362"/>
      <c r="E10" s="362"/>
      <c r="F10" s="362"/>
      <c r="G10" s="362"/>
      <c r="H10" s="124"/>
      <c r="I10" s="363"/>
      <c r="J10" s="363"/>
      <c r="K10" s="363"/>
      <c r="L10" s="363"/>
      <c r="M10" s="363"/>
      <c r="N10" s="363"/>
      <c r="O10" s="363"/>
      <c r="P10" s="363"/>
      <c r="Q10" s="364"/>
    </row>
    <row r="11" spans="1:17" ht="40.5" customHeight="1" x14ac:dyDescent="0.2">
      <c r="A11" s="121" t="s">
        <v>253</v>
      </c>
      <c r="B11" s="125" t="s">
        <v>254</v>
      </c>
      <c r="C11" s="126" t="s">
        <v>255</v>
      </c>
      <c r="D11" s="126" t="s">
        <v>256</v>
      </c>
      <c r="E11" s="127" t="s">
        <v>257</v>
      </c>
      <c r="F11" s="127" t="s">
        <v>258</v>
      </c>
      <c r="G11" s="127" t="s">
        <v>259</v>
      </c>
      <c r="H11" s="127" t="s">
        <v>260</v>
      </c>
      <c r="I11" s="127" t="s">
        <v>261</v>
      </c>
      <c r="J11" s="127" t="s">
        <v>262</v>
      </c>
      <c r="K11" s="127" t="s">
        <v>713</v>
      </c>
      <c r="L11" s="127" t="s">
        <v>714</v>
      </c>
      <c r="M11" s="127" t="s">
        <v>715</v>
      </c>
      <c r="N11" s="127" t="s">
        <v>716</v>
      </c>
      <c r="O11" s="127" t="s">
        <v>717</v>
      </c>
      <c r="P11" s="128" t="s">
        <v>718</v>
      </c>
      <c r="Q11" s="123" t="s">
        <v>263</v>
      </c>
    </row>
    <row r="12" spans="1:17" ht="15" thickBot="1" x14ac:dyDescent="0.25">
      <c r="A12" s="365">
        <v>1</v>
      </c>
      <c r="B12" s="366" t="str">
        <f>'PLANILHA '!D21</f>
        <v>SERVIÇOS PRELIMINARES</v>
      </c>
      <c r="C12" s="57" t="s">
        <v>264</v>
      </c>
      <c r="D12" s="58">
        <f>D13/$D$50</f>
        <v>2.9802754701322112E-2</v>
      </c>
      <c r="E12" s="58">
        <v>1</v>
      </c>
      <c r="F12" s="59"/>
      <c r="G12" s="59"/>
      <c r="H12" s="59"/>
      <c r="I12" s="59"/>
      <c r="J12" s="59"/>
      <c r="K12" s="59"/>
      <c r="L12" s="59"/>
      <c r="M12" s="59"/>
      <c r="N12" s="59"/>
      <c r="O12" s="59"/>
      <c r="P12" s="129"/>
      <c r="Q12" s="55">
        <f t="shared" ref="Q12:Q47" si="0">SUM(E12:P12)</f>
        <v>1</v>
      </c>
    </row>
    <row r="13" spans="1:17" x14ac:dyDescent="0.2">
      <c r="A13" s="365"/>
      <c r="B13" s="367"/>
      <c r="C13" s="85" t="s">
        <v>265</v>
      </c>
      <c r="D13" s="86">
        <f>'PLANILHA '!I21</f>
        <v>43379.34</v>
      </c>
      <c r="E13" s="87">
        <f>E12*$D$13</f>
        <v>43379.34</v>
      </c>
      <c r="F13" s="87" t="s">
        <v>266</v>
      </c>
      <c r="G13" s="87" t="s">
        <v>266</v>
      </c>
      <c r="H13" s="87" t="s">
        <v>266</v>
      </c>
      <c r="I13" s="87" t="s">
        <v>266</v>
      </c>
      <c r="J13" s="117"/>
      <c r="K13" s="117"/>
      <c r="L13" s="117"/>
      <c r="M13" s="117"/>
      <c r="N13" s="117"/>
      <c r="O13" s="117"/>
      <c r="P13" s="88" t="s">
        <v>266</v>
      </c>
      <c r="Q13" s="54">
        <f t="shared" si="0"/>
        <v>43379.34</v>
      </c>
    </row>
    <row r="14" spans="1:17" x14ac:dyDescent="0.2">
      <c r="A14" s="365">
        <v>2</v>
      </c>
      <c r="B14" s="368" t="s">
        <v>12</v>
      </c>
      <c r="C14" s="1" t="s">
        <v>264</v>
      </c>
      <c r="D14" s="2">
        <f>D15/$D$50</f>
        <v>9.2310902835220809E-2</v>
      </c>
      <c r="E14" s="2">
        <v>0.2</v>
      </c>
      <c r="F14" s="3">
        <v>0.3</v>
      </c>
      <c r="G14" s="3">
        <v>0.5</v>
      </c>
      <c r="H14" s="3"/>
      <c r="I14" s="3"/>
      <c r="J14" s="118"/>
      <c r="K14" s="118"/>
      <c r="L14" s="118"/>
      <c r="M14" s="118"/>
      <c r="N14" s="118"/>
      <c r="O14" s="118"/>
      <c r="P14" s="46"/>
      <c r="Q14" s="55">
        <f t="shared" si="0"/>
        <v>1</v>
      </c>
    </row>
    <row r="15" spans="1:17" x14ac:dyDescent="0.2">
      <c r="A15" s="365"/>
      <c r="B15" s="368"/>
      <c r="C15" s="4" t="s">
        <v>265</v>
      </c>
      <c r="D15" s="5">
        <f>'PLANILHA '!I29</f>
        <v>134362.94999999998</v>
      </c>
      <c r="E15" s="6">
        <f>E14*$D$15</f>
        <v>26872.589999999997</v>
      </c>
      <c r="F15" s="6">
        <f t="shared" ref="F15:P15" si="1">F14*$D$15</f>
        <v>40308.884999999995</v>
      </c>
      <c r="G15" s="6">
        <f t="shared" si="1"/>
        <v>67181.474999999991</v>
      </c>
      <c r="H15" s="6">
        <f t="shared" si="1"/>
        <v>0</v>
      </c>
      <c r="I15" s="6">
        <f t="shared" si="1"/>
        <v>0</v>
      </c>
      <c r="J15" s="6">
        <f t="shared" si="1"/>
        <v>0</v>
      </c>
      <c r="K15" s="6">
        <f t="shared" si="1"/>
        <v>0</v>
      </c>
      <c r="L15" s="6">
        <f t="shared" si="1"/>
        <v>0</v>
      </c>
      <c r="M15" s="6">
        <f t="shared" si="1"/>
        <v>0</v>
      </c>
      <c r="N15" s="6">
        <f t="shared" si="1"/>
        <v>0</v>
      </c>
      <c r="O15" s="6">
        <f t="shared" si="1"/>
        <v>0</v>
      </c>
      <c r="P15" s="47">
        <f t="shared" si="1"/>
        <v>0</v>
      </c>
      <c r="Q15" s="54">
        <f t="shared" si="0"/>
        <v>134362.94999999998</v>
      </c>
    </row>
    <row r="16" spans="1:17" x14ac:dyDescent="0.2">
      <c r="A16" s="365">
        <v>3</v>
      </c>
      <c r="B16" s="368" t="s">
        <v>23</v>
      </c>
      <c r="C16" s="1" t="s">
        <v>264</v>
      </c>
      <c r="D16" s="2">
        <f>D17/$D$50</f>
        <v>0.23266538788140276</v>
      </c>
      <c r="E16" s="2"/>
      <c r="F16" s="2"/>
      <c r="G16" s="2">
        <v>0.1</v>
      </c>
      <c r="H16" s="2">
        <v>0.3</v>
      </c>
      <c r="I16" s="2">
        <v>0.3</v>
      </c>
      <c r="J16" s="119">
        <v>0.3</v>
      </c>
      <c r="K16" s="119"/>
      <c r="L16" s="119"/>
      <c r="M16" s="119"/>
      <c r="N16" s="119"/>
      <c r="O16" s="119"/>
      <c r="P16" s="46"/>
      <c r="Q16" s="55">
        <f t="shared" si="0"/>
        <v>1</v>
      </c>
    </row>
    <row r="17" spans="1:17" x14ac:dyDescent="0.2">
      <c r="A17" s="365"/>
      <c r="B17" s="368"/>
      <c r="C17" s="4" t="s">
        <v>265</v>
      </c>
      <c r="D17" s="5">
        <f>'PLANILHA '!I54</f>
        <v>338655.64</v>
      </c>
      <c r="E17" s="6"/>
      <c r="F17" s="6">
        <f>F16*$D$17</f>
        <v>0</v>
      </c>
      <c r="G17" s="6">
        <f>G16*$D$17</f>
        <v>33865.564000000006</v>
      </c>
      <c r="H17" s="6">
        <f t="shared" ref="H17:P17" si="2">H16*$D$17</f>
        <v>101596.692</v>
      </c>
      <c r="I17" s="6">
        <f t="shared" si="2"/>
        <v>101596.692</v>
      </c>
      <c r="J17" s="6">
        <f t="shared" si="2"/>
        <v>101596.692</v>
      </c>
      <c r="K17" s="6">
        <f t="shared" si="2"/>
        <v>0</v>
      </c>
      <c r="L17" s="6">
        <f t="shared" si="2"/>
        <v>0</v>
      </c>
      <c r="M17" s="6">
        <f t="shared" si="2"/>
        <v>0</v>
      </c>
      <c r="N17" s="6">
        <f t="shared" si="2"/>
        <v>0</v>
      </c>
      <c r="O17" s="6">
        <f t="shared" si="2"/>
        <v>0</v>
      </c>
      <c r="P17" s="47">
        <f t="shared" si="2"/>
        <v>0</v>
      </c>
      <c r="Q17" s="54">
        <f t="shared" si="0"/>
        <v>338655.63999999996</v>
      </c>
    </row>
    <row r="18" spans="1:17" x14ac:dyDescent="0.2">
      <c r="A18" s="365">
        <v>4</v>
      </c>
      <c r="B18" s="368" t="s">
        <v>36</v>
      </c>
      <c r="C18" s="1" t="s">
        <v>264</v>
      </c>
      <c r="D18" s="2">
        <f>D19/$D$50</f>
        <v>7.6752494593101697E-2</v>
      </c>
      <c r="E18" s="2"/>
      <c r="F18" s="2"/>
      <c r="G18" s="2">
        <v>0.1</v>
      </c>
      <c r="H18" s="2">
        <v>0.3</v>
      </c>
      <c r="I18" s="2">
        <v>0.3</v>
      </c>
      <c r="J18" s="119">
        <v>0.3</v>
      </c>
      <c r="K18" s="119"/>
      <c r="L18" s="119"/>
      <c r="M18" s="119"/>
      <c r="N18" s="119"/>
      <c r="O18" s="119"/>
      <c r="P18" s="89"/>
      <c r="Q18" s="55">
        <f t="shared" si="0"/>
        <v>1</v>
      </c>
    </row>
    <row r="19" spans="1:17" x14ac:dyDescent="0.2">
      <c r="A19" s="365"/>
      <c r="B19" s="368"/>
      <c r="C19" s="4" t="s">
        <v>265</v>
      </c>
      <c r="D19" s="5">
        <f>'PLANILHA '!I78</f>
        <v>111716.93999999999</v>
      </c>
      <c r="E19" s="6"/>
      <c r="F19" s="6">
        <f>F18*$D$19</f>
        <v>0</v>
      </c>
      <c r="G19" s="6">
        <f t="shared" ref="G19:P19" si="3">G18*$D$19</f>
        <v>11171.694</v>
      </c>
      <c r="H19" s="6">
        <f t="shared" si="3"/>
        <v>33515.081999999995</v>
      </c>
      <c r="I19" s="6">
        <f t="shared" si="3"/>
        <v>33515.081999999995</v>
      </c>
      <c r="J19" s="6">
        <f t="shared" si="3"/>
        <v>33515.081999999995</v>
      </c>
      <c r="K19" s="6">
        <f t="shared" si="3"/>
        <v>0</v>
      </c>
      <c r="L19" s="6">
        <f t="shared" si="3"/>
        <v>0</v>
      </c>
      <c r="M19" s="6">
        <f t="shared" si="3"/>
        <v>0</v>
      </c>
      <c r="N19" s="6">
        <f t="shared" si="3"/>
        <v>0</v>
      </c>
      <c r="O19" s="6">
        <f t="shared" si="3"/>
        <v>0</v>
      </c>
      <c r="P19" s="47">
        <f t="shared" si="3"/>
        <v>0</v>
      </c>
      <c r="Q19" s="54">
        <f t="shared" si="0"/>
        <v>111716.93999999999</v>
      </c>
    </row>
    <row r="20" spans="1:17" x14ac:dyDescent="0.2">
      <c r="A20" s="365">
        <v>5</v>
      </c>
      <c r="B20" s="368" t="s">
        <v>38</v>
      </c>
      <c r="C20" s="1" t="s">
        <v>264</v>
      </c>
      <c r="D20" s="2">
        <f>D21/$D$50</f>
        <v>4.0869109091558643E-2</v>
      </c>
      <c r="E20" s="3"/>
      <c r="F20" s="3"/>
      <c r="G20" s="3"/>
      <c r="H20" s="2"/>
      <c r="I20" s="3"/>
      <c r="J20" s="118"/>
      <c r="K20" s="118"/>
      <c r="L20" s="118">
        <v>0.3</v>
      </c>
      <c r="M20" s="118">
        <v>0.3</v>
      </c>
      <c r="N20" s="118">
        <v>0.4</v>
      </c>
      <c r="O20" s="118"/>
      <c r="P20" s="89"/>
      <c r="Q20" s="55">
        <f t="shared" si="0"/>
        <v>1</v>
      </c>
    </row>
    <row r="21" spans="1:17" x14ac:dyDescent="0.2">
      <c r="A21" s="365"/>
      <c r="B21" s="368"/>
      <c r="C21" s="4" t="s">
        <v>265</v>
      </c>
      <c r="D21" s="5">
        <f>'PLANILHA '!I85</f>
        <v>59486.950000000004</v>
      </c>
      <c r="E21" s="6"/>
      <c r="F21" s="6"/>
      <c r="G21" s="6"/>
      <c r="H21" s="6">
        <f>H20*$D$21</f>
        <v>0</v>
      </c>
      <c r="I21" s="6">
        <f t="shared" ref="I21:P21" si="4">I20*$D$21</f>
        <v>0</v>
      </c>
      <c r="J21" s="6">
        <f t="shared" si="4"/>
        <v>0</v>
      </c>
      <c r="K21" s="6">
        <f t="shared" si="4"/>
        <v>0</v>
      </c>
      <c r="L21" s="6">
        <f t="shared" si="4"/>
        <v>17846.084999999999</v>
      </c>
      <c r="M21" s="6">
        <f t="shared" si="4"/>
        <v>17846.084999999999</v>
      </c>
      <c r="N21" s="6">
        <f t="shared" si="4"/>
        <v>23794.780000000002</v>
      </c>
      <c r="O21" s="6">
        <f t="shared" si="4"/>
        <v>0</v>
      </c>
      <c r="P21" s="47">
        <f t="shared" si="4"/>
        <v>0</v>
      </c>
      <c r="Q21" s="54">
        <f t="shared" si="0"/>
        <v>59486.95</v>
      </c>
    </row>
    <row r="22" spans="1:17" x14ac:dyDescent="0.2">
      <c r="A22" s="365">
        <v>6</v>
      </c>
      <c r="B22" s="368" t="s">
        <v>43</v>
      </c>
      <c r="C22" s="1" t="s">
        <v>264</v>
      </c>
      <c r="D22" s="2">
        <f>D23/$D$50</f>
        <v>3.4387831936837532E-2</v>
      </c>
      <c r="E22" s="3"/>
      <c r="F22" s="2"/>
      <c r="G22" s="3"/>
      <c r="H22" s="2"/>
      <c r="I22" s="2"/>
      <c r="J22" s="119"/>
      <c r="K22" s="119">
        <v>0.5</v>
      </c>
      <c r="L22" s="119">
        <v>0.5</v>
      </c>
      <c r="M22" s="119"/>
      <c r="N22" s="119"/>
      <c r="O22" s="119"/>
      <c r="P22" s="46"/>
      <c r="Q22" s="55">
        <f t="shared" si="0"/>
        <v>1</v>
      </c>
    </row>
    <row r="23" spans="1:17" x14ac:dyDescent="0.2">
      <c r="A23" s="365"/>
      <c r="B23" s="368"/>
      <c r="C23" s="4" t="s">
        <v>265</v>
      </c>
      <c r="D23" s="5">
        <f>'PLANILHA '!I102</f>
        <v>50053.14</v>
      </c>
      <c r="E23" s="6"/>
      <c r="F23" s="6"/>
      <c r="G23" s="6"/>
      <c r="H23" s="6">
        <f>H22*$D$23</f>
        <v>0</v>
      </c>
      <c r="I23" s="6">
        <f t="shared" ref="I23:P23" si="5">I22*$D$23</f>
        <v>0</v>
      </c>
      <c r="J23" s="6">
        <f t="shared" si="5"/>
        <v>0</v>
      </c>
      <c r="K23" s="6">
        <f t="shared" si="5"/>
        <v>25026.57</v>
      </c>
      <c r="L23" s="6">
        <f t="shared" si="5"/>
        <v>25026.57</v>
      </c>
      <c r="M23" s="6">
        <f t="shared" si="5"/>
        <v>0</v>
      </c>
      <c r="N23" s="6">
        <f t="shared" si="5"/>
        <v>0</v>
      </c>
      <c r="O23" s="6">
        <f t="shared" si="5"/>
        <v>0</v>
      </c>
      <c r="P23" s="47">
        <f t="shared" si="5"/>
        <v>0</v>
      </c>
      <c r="Q23" s="54">
        <f t="shared" si="0"/>
        <v>50053.14</v>
      </c>
    </row>
    <row r="24" spans="1:17" x14ac:dyDescent="0.2">
      <c r="A24" s="365">
        <v>7</v>
      </c>
      <c r="B24" s="368" t="s">
        <v>48</v>
      </c>
      <c r="C24" s="1" t="s">
        <v>264</v>
      </c>
      <c r="D24" s="2">
        <f>D25/$D$50</f>
        <v>4.0313476436366234E-3</v>
      </c>
      <c r="E24" s="2">
        <v>0.2</v>
      </c>
      <c r="F24" s="3">
        <v>0.2</v>
      </c>
      <c r="G24" s="3"/>
      <c r="H24" s="2">
        <v>0.6</v>
      </c>
      <c r="I24" s="2"/>
      <c r="J24" s="119"/>
      <c r="K24" s="119"/>
      <c r="L24" s="119"/>
      <c r="M24" s="119"/>
      <c r="N24" s="119"/>
      <c r="O24" s="119"/>
      <c r="P24" s="89"/>
      <c r="Q24" s="55">
        <f t="shared" si="0"/>
        <v>1</v>
      </c>
    </row>
    <row r="25" spans="1:17" x14ac:dyDescent="0.2">
      <c r="A25" s="365"/>
      <c r="B25" s="368"/>
      <c r="C25" s="4" t="s">
        <v>265</v>
      </c>
      <c r="D25" s="5">
        <f>'PLANILHA '!I108</f>
        <v>5867.82</v>
      </c>
      <c r="E25" s="6">
        <f>E24*$D$25</f>
        <v>1173.5640000000001</v>
      </c>
      <c r="F25" s="6">
        <f>F24*$D$25</f>
        <v>1173.5640000000001</v>
      </c>
      <c r="G25" s="6"/>
      <c r="H25" s="6">
        <f>H24*$D$25</f>
        <v>3520.6919999999996</v>
      </c>
      <c r="I25" s="6">
        <f t="shared" ref="I25:P25" si="6">I24*$D$25</f>
        <v>0</v>
      </c>
      <c r="J25" s="6">
        <f t="shared" si="6"/>
        <v>0</v>
      </c>
      <c r="K25" s="6">
        <f t="shared" si="6"/>
        <v>0</v>
      </c>
      <c r="L25" s="6">
        <f t="shared" si="6"/>
        <v>0</v>
      </c>
      <c r="M25" s="6">
        <f t="shared" si="6"/>
        <v>0</v>
      </c>
      <c r="N25" s="6">
        <f t="shared" si="6"/>
        <v>0</v>
      </c>
      <c r="O25" s="6">
        <f t="shared" si="6"/>
        <v>0</v>
      </c>
      <c r="P25" s="47">
        <f t="shared" si="6"/>
        <v>0</v>
      </c>
      <c r="Q25" s="54">
        <f t="shared" si="0"/>
        <v>5867.82</v>
      </c>
    </row>
    <row r="26" spans="1:17" x14ac:dyDescent="0.2">
      <c r="A26" s="365">
        <v>8</v>
      </c>
      <c r="B26" s="368" t="s">
        <v>52</v>
      </c>
      <c r="C26" s="1" t="s">
        <v>264</v>
      </c>
      <c r="D26" s="2">
        <f>D27/$D$50</f>
        <v>0.15684271490874915</v>
      </c>
      <c r="E26" s="2"/>
      <c r="F26" s="2"/>
      <c r="G26" s="2"/>
      <c r="H26" s="2"/>
      <c r="I26" s="2"/>
      <c r="J26" s="119"/>
      <c r="K26" s="119">
        <v>0.2</v>
      </c>
      <c r="L26" s="119">
        <v>0.5</v>
      </c>
      <c r="M26" s="119">
        <v>0.3</v>
      </c>
      <c r="N26" s="119"/>
      <c r="O26" s="119"/>
      <c r="P26" s="46"/>
      <c r="Q26" s="55">
        <f t="shared" si="0"/>
        <v>1</v>
      </c>
    </row>
    <row r="27" spans="1:17" x14ac:dyDescent="0.2">
      <c r="A27" s="365"/>
      <c r="B27" s="368"/>
      <c r="C27" s="4" t="s">
        <v>265</v>
      </c>
      <c r="D27" s="5">
        <f>'PLANILHA '!I111</f>
        <v>228292.1</v>
      </c>
      <c r="E27" s="6"/>
      <c r="F27" s="6"/>
      <c r="G27" s="6">
        <f>G26*$D$27</f>
        <v>0</v>
      </c>
      <c r="H27" s="6">
        <f t="shared" ref="H27:P27" si="7">H26*$D$27</f>
        <v>0</v>
      </c>
      <c r="I27" s="6">
        <f t="shared" si="7"/>
        <v>0</v>
      </c>
      <c r="J27" s="6">
        <f t="shared" si="7"/>
        <v>0</v>
      </c>
      <c r="K27" s="6">
        <f t="shared" si="7"/>
        <v>45658.420000000006</v>
      </c>
      <c r="L27" s="6">
        <f t="shared" si="7"/>
        <v>114146.05</v>
      </c>
      <c r="M27" s="6">
        <f t="shared" si="7"/>
        <v>68487.63</v>
      </c>
      <c r="N27" s="6">
        <f t="shared" si="7"/>
        <v>0</v>
      </c>
      <c r="O27" s="6">
        <f t="shared" si="7"/>
        <v>0</v>
      </c>
      <c r="P27" s="47">
        <f t="shared" si="7"/>
        <v>0</v>
      </c>
      <c r="Q27" s="54">
        <f t="shared" si="0"/>
        <v>228292.1</v>
      </c>
    </row>
    <row r="28" spans="1:17" x14ac:dyDescent="0.2">
      <c r="A28" s="365">
        <v>9</v>
      </c>
      <c r="B28" s="368" t="s">
        <v>60</v>
      </c>
      <c r="C28" s="1" t="s">
        <v>264</v>
      </c>
      <c r="D28" s="2">
        <f>D29/$D$50</f>
        <v>8.1343775677614194E-2</v>
      </c>
      <c r="E28" s="3"/>
      <c r="F28" s="3"/>
      <c r="G28" s="3"/>
      <c r="H28" s="3"/>
      <c r="I28" s="3"/>
      <c r="J28" s="118"/>
      <c r="K28" s="118"/>
      <c r="L28" s="118"/>
      <c r="M28" s="118">
        <v>0.3</v>
      </c>
      <c r="N28" s="118">
        <v>0.3</v>
      </c>
      <c r="O28" s="118">
        <v>0.4</v>
      </c>
      <c r="P28" s="46"/>
      <c r="Q28" s="55">
        <f t="shared" si="0"/>
        <v>1</v>
      </c>
    </row>
    <row r="29" spans="1:17" x14ac:dyDescent="0.2">
      <c r="A29" s="365"/>
      <c r="B29" s="368"/>
      <c r="C29" s="4" t="s">
        <v>265</v>
      </c>
      <c r="D29" s="5">
        <f>'PLANILHA '!I117</f>
        <v>118399.76999999999</v>
      </c>
      <c r="E29" s="6"/>
      <c r="F29" s="6"/>
      <c r="G29" s="6"/>
      <c r="H29" s="6">
        <f>H28*$D$29</f>
        <v>0</v>
      </c>
      <c r="I29" s="6">
        <f>I28*$D$29</f>
        <v>0</v>
      </c>
      <c r="J29" s="6">
        <f t="shared" ref="J29:P29" si="8">J28*$D$29</f>
        <v>0</v>
      </c>
      <c r="K29" s="6">
        <f t="shared" si="8"/>
        <v>0</v>
      </c>
      <c r="L29" s="6">
        <f t="shared" si="8"/>
        <v>0</v>
      </c>
      <c r="M29" s="6">
        <f t="shared" si="8"/>
        <v>35519.930999999997</v>
      </c>
      <c r="N29" s="6">
        <f t="shared" si="8"/>
        <v>35519.930999999997</v>
      </c>
      <c r="O29" s="6">
        <f t="shared" si="8"/>
        <v>47359.907999999996</v>
      </c>
      <c r="P29" s="47">
        <f t="shared" si="8"/>
        <v>0</v>
      </c>
      <c r="Q29" s="54">
        <f t="shared" si="0"/>
        <v>118399.76999999999</v>
      </c>
    </row>
    <row r="30" spans="1:17" x14ac:dyDescent="0.2">
      <c r="A30" s="365">
        <v>10</v>
      </c>
      <c r="B30" s="368" t="s">
        <v>75</v>
      </c>
      <c r="C30" s="1" t="s">
        <v>264</v>
      </c>
      <c r="D30" s="2">
        <f>D31/$D$50</f>
        <v>4.202705785037663E-2</v>
      </c>
      <c r="E30" s="3"/>
      <c r="F30" s="3"/>
      <c r="G30" s="3"/>
      <c r="H30" s="3"/>
      <c r="I30" s="2"/>
      <c r="J30" s="119"/>
      <c r="K30" s="119"/>
      <c r="L30" s="119"/>
      <c r="M30" s="119"/>
      <c r="N30" s="119"/>
      <c r="O30" s="119">
        <v>0.35</v>
      </c>
      <c r="P30" s="89">
        <v>0.65</v>
      </c>
      <c r="Q30" s="55">
        <f t="shared" si="0"/>
        <v>1</v>
      </c>
    </row>
    <row r="31" spans="1:17" x14ac:dyDescent="0.2">
      <c r="A31" s="365"/>
      <c r="B31" s="368"/>
      <c r="C31" s="4" t="s">
        <v>265</v>
      </c>
      <c r="D31" s="5">
        <f>'PLANILHA '!I130</f>
        <v>61172.4</v>
      </c>
      <c r="E31" s="6"/>
      <c r="F31" s="6"/>
      <c r="G31" s="6"/>
      <c r="H31" s="6"/>
      <c r="I31" s="6">
        <f>I30*$D$31</f>
        <v>0</v>
      </c>
      <c r="J31" s="6">
        <f t="shared" ref="J31:O31" si="9">J30*$D$31</f>
        <v>0</v>
      </c>
      <c r="K31" s="6">
        <f t="shared" si="9"/>
        <v>0</v>
      </c>
      <c r="L31" s="6">
        <f t="shared" si="9"/>
        <v>0</v>
      </c>
      <c r="M31" s="6">
        <f t="shared" si="9"/>
        <v>0</v>
      </c>
      <c r="N31" s="6">
        <f t="shared" si="9"/>
        <v>0</v>
      </c>
      <c r="O31" s="6">
        <f t="shared" si="9"/>
        <v>21410.34</v>
      </c>
      <c r="P31" s="47">
        <f>P30*$D$31</f>
        <v>39762.060000000005</v>
      </c>
      <c r="Q31" s="54">
        <f t="shared" si="0"/>
        <v>61172.400000000009</v>
      </c>
    </row>
    <row r="32" spans="1:17" x14ac:dyDescent="0.2">
      <c r="A32" s="365">
        <v>11</v>
      </c>
      <c r="B32" s="368" t="str">
        <f>'PLANILHA '!D134</f>
        <v xml:space="preserve"> INSTALAÇÃO SANITÁRIA ÁGUA FRIA</v>
      </c>
      <c r="C32" s="1" t="s">
        <v>264</v>
      </c>
      <c r="D32" s="2">
        <f>D33/$D$50</f>
        <v>9.577980252111231E-3</v>
      </c>
      <c r="E32" s="3"/>
      <c r="F32" s="3"/>
      <c r="G32" s="3"/>
      <c r="H32" s="2">
        <v>0.1</v>
      </c>
      <c r="I32" s="2"/>
      <c r="J32" s="119"/>
      <c r="K32" s="119">
        <v>0.4</v>
      </c>
      <c r="L32" s="119">
        <v>0.5</v>
      </c>
      <c r="M32" s="119"/>
      <c r="N32" s="119"/>
      <c r="O32" s="119"/>
      <c r="P32" s="46"/>
      <c r="Q32" s="55">
        <f t="shared" si="0"/>
        <v>1</v>
      </c>
    </row>
    <row r="33" spans="1:17" x14ac:dyDescent="0.2">
      <c r="A33" s="365"/>
      <c r="B33" s="368"/>
      <c r="C33" s="4" t="s">
        <v>265</v>
      </c>
      <c r="D33" s="5">
        <f>'PLANILHA '!I134</f>
        <v>13941.21</v>
      </c>
      <c r="E33" s="6"/>
      <c r="F33" s="6"/>
      <c r="G33" s="6"/>
      <c r="H33" s="6">
        <f>H32*$D$33</f>
        <v>1394.1210000000001</v>
      </c>
      <c r="I33" s="6">
        <f>I32*$D$33</f>
        <v>0</v>
      </c>
      <c r="J33" s="6">
        <f t="shared" ref="J33:P33" si="10">J32*$D$33</f>
        <v>0</v>
      </c>
      <c r="K33" s="6">
        <f t="shared" si="10"/>
        <v>5576.4840000000004</v>
      </c>
      <c r="L33" s="6">
        <f t="shared" si="10"/>
        <v>6970.6049999999996</v>
      </c>
      <c r="M33" s="6">
        <f t="shared" si="10"/>
        <v>0</v>
      </c>
      <c r="N33" s="6">
        <f t="shared" si="10"/>
        <v>0</v>
      </c>
      <c r="O33" s="6">
        <f t="shared" si="10"/>
        <v>0</v>
      </c>
      <c r="P33" s="47">
        <f t="shared" si="10"/>
        <v>0</v>
      </c>
      <c r="Q33" s="54">
        <f t="shared" si="0"/>
        <v>13941.21</v>
      </c>
    </row>
    <row r="34" spans="1:17" x14ac:dyDescent="0.2">
      <c r="A34" s="365">
        <v>12</v>
      </c>
      <c r="B34" s="369" t="str">
        <f>'PLANILHA '!D177</f>
        <v>INSTALAÇÃO SANITÁRIA ÁGUAS PLUVIAIS</v>
      </c>
      <c r="C34" s="1" t="s">
        <v>264</v>
      </c>
      <c r="D34" s="2">
        <f>D35/$D$50</f>
        <v>6.1743480805854564E-3</v>
      </c>
      <c r="E34" s="3"/>
      <c r="F34" s="3"/>
      <c r="G34" s="2"/>
      <c r="H34" s="2">
        <v>0.1</v>
      </c>
      <c r="I34" s="2"/>
      <c r="J34" s="119"/>
      <c r="K34" s="119">
        <v>0.4</v>
      </c>
      <c r="L34" s="119">
        <v>0.5</v>
      </c>
      <c r="M34" s="119"/>
      <c r="N34" s="119"/>
      <c r="O34" s="119"/>
      <c r="P34" s="46"/>
      <c r="Q34" s="55">
        <f t="shared" si="0"/>
        <v>1</v>
      </c>
    </row>
    <row r="35" spans="1:17" x14ac:dyDescent="0.2">
      <c r="A35" s="365"/>
      <c r="B35" s="368"/>
      <c r="C35" s="4" t="s">
        <v>265</v>
      </c>
      <c r="D35" s="5">
        <f>'PLANILHA '!I177</f>
        <v>8987.06</v>
      </c>
      <c r="E35" s="6"/>
      <c r="F35" s="6"/>
      <c r="G35" s="6"/>
      <c r="H35" s="6">
        <f>H34*$D$35</f>
        <v>898.70600000000002</v>
      </c>
      <c r="I35" s="6">
        <f>I34*$D$35</f>
        <v>0</v>
      </c>
      <c r="J35" s="6">
        <f t="shared" ref="J35:P35" si="11">J34*$D$35</f>
        <v>0</v>
      </c>
      <c r="K35" s="6">
        <f t="shared" si="11"/>
        <v>3594.8240000000001</v>
      </c>
      <c r="L35" s="6">
        <f t="shared" si="11"/>
        <v>4493.53</v>
      </c>
      <c r="M35" s="6">
        <f t="shared" si="11"/>
        <v>0</v>
      </c>
      <c r="N35" s="6">
        <f t="shared" si="11"/>
        <v>0</v>
      </c>
      <c r="O35" s="6">
        <f t="shared" si="11"/>
        <v>0</v>
      </c>
      <c r="P35" s="47">
        <f t="shared" si="11"/>
        <v>0</v>
      </c>
      <c r="Q35" s="54">
        <f t="shared" si="0"/>
        <v>8987.06</v>
      </c>
    </row>
    <row r="36" spans="1:17" x14ac:dyDescent="0.2">
      <c r="A36" s="365">
        <v>13</v>
      </c>
      <c r="B36" s="368" t="str">
        <f>'PLANILHA '!D196</f>
        <v>INSTALAÇÃO SANITÁRIA ESGOTO SANITÁRIO</v>
      </c>
      <c r="C36" s="1" t="s">
        <v>264</v>
      </c>
      <c r="D36" s="2">
        <f>D37/$D$50</f>
        <v>8.0997741056976491E-3</v>
      </c>
      <c r="E36" s="3"/>
      <c r="F36" s="3"/>
      <c r="G36" s="3"/>
      <c r="H36" s="2">
        <v>0.1</v>
      </c>
      <c r="I36" s="2"/>
      <c r="J36" s="119"/>
      <c r="K36" s="119">
        <v>0.4</v>
      </c>
      <c r="L36" s="119">
        <v>0.5</v>
      </c>
      <c r="M36" s="119"/>
      <c r="N36" s="119"/>
      <c r="O36" s="119"/>
      <c r="P36" s="46"/>
      <c r="Q36" s="55">
        <f t="shared" si="0"/>
        <v>1</v>
      </c>
    </row>
    <row r="37" spans="1:17" x14ac:dyDescent="0.2">
      <c r="A37" s="365"/>
      <c r="B37" s="368"/>
      <c r="C37" s="4" t="s">
        <v>265</v>
      </c>
      <c r="D37" s="5">
        <f>'PLANILHA '!I196</f>
        <v>11789.61</v>
      </c>
      <c r="E37" s="6"/>
      <c r="F37" s="6"/>
      <c r="G37" s="6"/>
      <c r="H37" s="6">
        <f>H36*$D$37</f>
        <v>1178.961</v>
      </c>
      <c r="I37" s="6">
        <f>I36*$D$37</f>
        <v>0</v>
      </c>
      <c r="J37" s="6">
        <f t="shared" ref="J37:P37" si="12">J36*$D$37</f>
        <v>0</v>
      </c>
      <c r="K37" s="6">
        <f t="shared" si="12"/>
        <v>4715.8440000000001</v>
      </c>
      <c r="L37" s="6">
        <f t="shared" si="12"/>
        <v>5894.8050000000003</v>
      </c>
      <c r="M37" s="6">
        <f t="shared" si="12"/>
        <v>0</v>
      </c>
      <c r="N37" s="6">
        <f t="shared" si="12"/>
        <v>0</v>
      </c>
      <c r="O37" s="6">
        <f t="shared" si="12"/>
        <v>0</v>
      </c>
      <c r="P37" s="47">
        <f t="shared" si="12"/>
        <v>0</v>
      </c>
      <c r="Q37" s="54">
        <f t="shared" si="0"/>
        <v>11789.61</v>
      </c>
    </row>
    <row r="38" spans="1:17" x14ac:dyDescent="0.2">
      <c r="A38" s="365">
        <v>14</v>
      </c>
      <c r="B38" s="368" t="s">
        <v>87</v>
      </c>
      <c r="C38" s="1" t="s">
        <v>264</v>
      </c>
      <c r="D38" s="2">
        <f>D39/$D$50</f>
        <v>5.5684182177434208E-3</v>
      </c>
      <c r="E38" s="3"/>
      <c r="F38" s="3"/>
      <c r="G38" s="2"/>
      <c r="H38" s="3"/>
      <c r="I38" s="2"/>
      <c r="J38" s="2"/>
      <c r="K38" s="2"/>
      <c r="L38" s="2"/>
      <c r="M38" s="2"/>
      <c r="N38" s="2"/>
      <c r="O38" s="2"/>
      <c r="P38" s="120">
        <v>1</v>
      </c>
      <c r="Q38" s="55">
        <f t="shared" si="0"/>
        <v>1</v>
      </c>
    </row>
    <row r="39" spans="1:17" x14ac:dyDescent="0.2">
      <c r="A39" s="365"/>
      <c r="B39" s="368"/>
      <c r="C39" s="4" t="s">
        <v>265</v>
      </c>
      <c r="D39" s="5">
        <f>'PLANILHA '!I223</f>
        <v>8105.1</v>
      </c>
      <c r="E39" s="6"/>
      <c r="F39" s="6"/>
      <c r="G39" s="6"/>
      <c r="H39" s="6">
        <f t="shared" ref="H39:O39" si="13">H38*$D$39</f>
        <v>0</v>
      </c>
      <c r="I39" s="6">
        <f t="shared" si="13"/>
        <v>0</v>
      </c>
      <c r="J39" s="6">
        <f t="shared" si="13"/>
        <v>0</v>
      </c>
      <c r="K39" s="6">
        <f t="shared" si="13"/>
        <v>0</v>
      </c>
      <c r="L39" s="6">
        <f t="shared" si="13"/>
        <v>0</v>
      </c>
      <c r="M39" s="6">
        <f t="shared" si="13"/>
        <v>0</v>
      </c>
      <c r="N39" s="6">
        <f t="shared" si="13"/>
        <v>0</v>
      </c>
      <c r="O39" s="6">
        <f t="shared" si="13"/>
        <v>0</v>
      </c>
      <c r="P39" s="54">
        <f>P38*$D$39</f>
        <v>8105.1</v>
      </c>
      <c r="Q39" s="54">
        <f t="shared" si="0"/>
        <v>8105.1</v>
      </c>
    </row>
    <row r="40" spans="1:17" x14ac:dyDescent="0.2">
      <c r="A40" s="365">
        <v>15</v>
      </c>
      <c r="B40" s="368" t="s">
        <v>97</v>
      </c>
      <c r="C40" s="1" t="s">
        <v>264</v>
      </c>
      <c r="D40" s="2">
        <f>D41/$D$50</f>
        <v>1.4835099907388831E-3</v>
      </c>
      <c r="E40" s="3"/>
      <c r="F40" s="3"/>
      <c r="G40" s="2"/>
      <c r="H40" s="3"/>
      <c r="I40" s="2"/>
      <c r="J40" s="2"/>
      <c r="K40" s="2"/>
      <c r="L40" s="2"/>
      <c r="M40" s="2"/>
      <c r="N40" s="2"/>
      <c r="O40" s="2"/>
      <c r="P40" s="120">
        <v>1</v>
      </c>
      <c r="Q40" s="55">
        <f t="shared" si="0"/>
        <v>1</v>
      </c>
    </row>
    <row r="41" spans="1:17" x14ac:dyDescent="0.2">
      <c r="A41" s="365"/>
      <c r="B41" s="368"/>
      <c r="C41" s="4" t="s">
        <v>265</v>
      </c>
      <c r="D41" s="5">
        <f>'PLANILHA '!I239</f>
        <v>2159.3199999999997</v>
      </c>
      <c r="E41" s="6"/>
      <c r="F41" s="6"/>
      <c r="G41" s="6"/>
      <c r="H41" s="6"/>
      <c r="I41" s="6"/>
      <c r="J41" s="6"/>
      <c r="K41" s="6"/>
      <c r="L41" s="6"/>
      <c r="M41" s="6">
        <f t="shared" ref="M41:O41" si="14">M40*$D$41</f>
        <v>0</v>
      </c>
      <c r="N41" s="6">
        <f t="shared" si="14"/>
        <v>0</v>
      </c>
      <c r="O41" s="6">
        <f t="shared" si="14"/>
        <v>0</v>
      </c>
      <c r="P41" s="54">
        <f>P40*$D$41</f>
        <v>2159.3199999999997</v>
      </c>
      <c r="Q41" s="54">
        <f t="shared" si="0"/>
        <v>2159.3199999999997</v>
      </c>
    </row>
    <row r="42" spans="1:17" x14ac:dyDescent="0.2">
      <c r="A42" s="365">
        <v>16</v>
      </c>
      <c r="B42" s="368" t="s">
        <v>100</v>
      </c>
      <c r="C42" s="1" t="s">
        <v>264</v>
      </c>
      <c r="D42" s="2">
        <f>D43/$D$50</f>
        <v>4.2592150860019731E-2</v>
      </c>
      <c r="E42" s="3"/>
      <c r="F42" s="3"/>
      <c r="G42" s="3"/>
      <c r="H42" s="2">
        <v>0.1</v>
      </c>
      <c r="I42" s="2"/>
      <c r="J42" s="2"/>
      <c r="K42" s="2"/>
      <c r="L42" s="2"/>
      <c r="M42" s="2"/>
      <c r="N42" s="2">
        <v>0.3</v>
      </c>
      <c r="O42" s="2">
        <v>0.3</v>
      </c>
      <c r="P42" s="120">
        <v>0.3</v>
      </c>
      <c r="Q42" s="55">
        <f t="shared" si="0"/>
        <v>1</v>
      </c>
    </row>
    <row r="43" spans="1:17" x14ac:dyDescent="0.2">
      <c r="A43" s="365"/>
      <c r="B43" s="368"/>
      <c r="C43" s="4" t="s">
        <v>265</v>
      </c>
      <c r="D43" s="5">
        <f>'PLANILHA '!I244</f>
        <v>61994.92</v>
      </c>
      <c r="E43" s="6"/>
      <c r="F43" s="6"/>
      <c r="G43" s="6"/>
      <c r="H43" s="6">
        <f>H42*$D$43</f>
        <v>6199.4920000000002</v>
      </c>
      <c r="I43" s="6">
        <f t="shared" ref="I43:P43" si="15">I42*$D$43</f>
        <v>0</v>
      </c>
      <c r="J43" s="6">
        <f t="shared" si="15"/>
        <v>0</v>
      </c>
      <c r="K43" s="6">
        <f t="shared" si="15"/>
        <v>0</v>
      </c>
      <c r="L43" s="6">
        <f t="shared" si="15"/>
        <v>0</v>
      </c>
      <c r="M43" s="6">
        <f t="shared" si="15"/>
        <v>0</v>
      </c>
      <c r="N43" s="6">
        <f t="shared" si="15"/>
        <v>18598.475999999999</v>
      </c>
      <c r="O43" s="6">
        <f t="shared" si="15"/>
        <v>18598.475999999999</v>
      </c>
      <c r="P43" s="54">
        <f t="shared" si="15"/>
        <v>18598.475999999999</v>
      </c>
      <c r="Q43" s="54">
        <f t="shared" si="0"/>
        <v>61994.92</v>
      </c>
    </row>
    <row r="44" spans="1:17" x14ac:dyDescent="0.2">
      <c r="A44" s="365">
        <v>17</v>
      </c>
      <c r="B44" s="368" t="s">
        <v>119</v>
      </c>
      <c r="C44" s="1" t="s">
        <v>264</v>
      </c>
      <c r="D44" s="2">
        <f>D45/$D$50</f>
        <v>0.13432860338511682</v>
      </c>
      <c r="E44" s="3"/>
      <c r="F44" s="3"/>
      <c r="G44" s="3">
        <v>0.2</v>
      </c>
      <c r="H44" s="3"/>
      <c r="I44" s="2"/>
      <c r="J44" s="2"/>
      <c r="K44" s="2"/>
      <c r="L44" s="2"/>
      <c r="M44" s="2"/>
      <c r="N44" s="2"/>
      <c r="O44" s="2"/>
      <c r="P44" s="120">
        <v>0.8</v>
      </c>
      <c r="Q44" s="55">
        <f t="shared" si="0"/>
        <v>1</v>
      </c>
    </row>
    <row r="45" spans="1:17" x14ac:dyDescent="0.2">
      <c r="A45" s="365"/>
      <c r="B45" s="368"/>
      <c r="C45" s="4" t="s">
        <v>265</v>
      </c>
      <c r="D45" s="5">
        <f>'PLANILHA '!I290</f>
        <v>195521.73</v>
      </c>
      <c r="E45" s="6"/>
      <c r="F45" s="6"/>
      <c r="G45" s="6">
        <f t="shared" ref="G45:I45" si="16">G44*$D$45</f>
        <v>39104.346000000005</v>
      </c>
      <c r="H45" s="6">
        <f t="shared" si="16"/>
        <v>0</v>
      </c>
      <c r="I45" s="6">
        <f t="shared" si="16"/>
        <v>0</v>
      </c>
      <c r="J45" s="6">
        <f t="shared" ref="J45:O45" si="17">J44*$D$45</f>
        <v>0</v>
      </c>
      <c r="K45" s="6">
        <f t="shared" si="17"/>
        <v>0</v>
      </c>
      <c r="L45" s="6">
        <f t="shared" si="17"/>
        <v>0</v>
      </c>
      <c r="M45" s="6">
        <f t="shared" si="17"/>
        <v>0</v>
      </c>
      <c r="N45" s="6">
        <f t="shared" si="17"/>
        <v>0</v>
      </c>
      <c r="O45" s="6">
        <f t="shared" si="17"/>
        <v>0</v>
      </c>
      <c r="P45" s="54">
        <f>P44*$D$45</f>
        <v>156417.38400000002</v>
      </c>
      <c r="Q45" s="54">
        <f t="shared" si="0"/>
        <v>195521.73000000004</v>
      </c>
    </row>
    <row r="46" spans="1:17" x14ac:dyDescent="0.2">
      <c r="A46" s="365">
        <v>18</v>
      </c>
      <c r="B46" s="368" t="s">
        <v>122</v>
      </c>
      <c r="C46" s="1" t="s">
        <v>264</v>
      </c>
      <c r="D46" s="2">
        <f>D47/$D$50</f>
        <v>1.1418379881666561E-3</v>
      </c>
      <c r="E46" s="3"/>
      <c r="F46" s="3"/>
      <c r="G46" s="3"/>
      <c r="H46" s="3"/>
      <c r="I46" s="3"/>
      <c r="J46" s="3"/>
      <c r="K46" s="3"/>
      <c r="L46" s="3"/>
      <c r="M46" s="3"/>
      <c r="N46" s="3"/>
      <c r="O46" s="3"/>
      <c r="P46" s="55">
        <v>1</v>
      </c>
      <c r="Q46" s="55">
        <f t="shared" si="0"/>
        <v>1</v>
      </c>
    </row>
    <row r="47" spans="1:17" x14ac:dyDescent="0.2">
      <c r="A47" s="365"/>
      <c r="B47" s="368"/>
      <c r="C47" s="4" t="s">
        <v>265</v>
      </c>
      <c r="D47" s="5">
        <f>'PLANILHA '!I298</f>
        <v>1662</v>
      </c>
      <c r="E47" s="6"/>
      <c r="F47" s="6"/>
      <c r="G47" s="6"/>
      <c r="H47" s="6"/>
      <c r="I47" s="6"/>
      <c r="J47" s="6">
        <f t="shared" ref="J47:O47" si="18">J46*$D$47</f>
        <v>0</v>
      </c>
      <c r="K47" s="6">
        <f t="shared" si="18"/>
        <v>0</v>
      </c>
      <c r="L47" s="6">
        <f t="shared" si="18"/>
        <v>0</v>
      </c>
      <c r="M47" s="6">
        <f t="shared" si="18"/>
        <v>0</v>
      </c>
      <c r="N47" s="6">
        <f t="shared" si="18"/>
        <v>0</v>
      </c>
      <c r="O47" s="6">
        <f t="shared" si="18"/>
        <v>0</v>
      </c>
      <c r="P47" s="54">
        <f>P46*$D$47</f>
        <v>1662</v>
      </c>
      <c r="Q47" s="54">
        <f t="shared" si="0"/>
        <v>1662</v>
      </c>
    </row>
    <row r="48" spans="1:17" x14ac:dyDescent="0.2">
      <c r="A48" s="122"/>
      <c r="B48" s="115"/>
      <c r="C48" s="4"/>
      <c r="D48" s="5"/>
      <c r="E48" s="6"/>
      <c r="F48" s="6"/>
      <c r="G48" s="6"/>
      <c r="H48" s="6"/>
      <c r="I48" s="6"/>
      <c r="J48" s="6"/>
      <c r="K48" s="6"/>
      <c r="L48" s="6"/>
      <c r="M48" s="6"/>
      <c r="N48" s="6"/>
      <c r="O48" s="6"/>
      <c r="P48" s="54"/>
      <c r="Q48" s="54"/>
    </row>
    <row r="49" spans="1:17" x14ac:dyDescent="0.2">
      <c r="A49" s="365"/>
      <c r="B49" s="368" t="s">
        <v>267</v>
      </c>
      <c r="C49" s="1" t="s">
        <v>264</v>
      </c>
      <c r="D49" s="3">
        <f>SUM(D46,D44,D42,D40,D38,D36,D34,D32,D30,D28,D26,D24,D22,D20,D18,D16,D14,D12)</f>
        <v>1</v>
      </c>
      <c r="E49" s="2">
        <f>(E50*$D$49)/$D$50</f>
        <v>4.90712047970936E-2</v>
      </c>
      <c r="F49" s="2">
        <f t="shared" ref="F49:Q49" si="19">(F50*$D$49)/$D$50</f>
        <v>2.8499540379293566E-2</v>
      </c>
      <c r="G49" s="2">
        <f t="shared" si="19"/>
        <v>0.10396296034208424</v>
      </c>
      <c r="H49" s="2">
        <f t="shared" si="19"/>
        <v>0.1018885986583747</v>
      </c>
      <c r="I49" s="2">
        <f t="shared" si="19"/>
        <v>9.2825364742351313E-2</v>
      </c>
      <c r="J49" s="2">
        <f t="shared" si="19"/>
        <v>9.2825364742351313E-2</v>
      </c>
      <c r="K49" s="2">
        <f t="shared" si="19"/>
        <v>5.8103299925526333E-2</v>
      </c>
      <c r="L49" s="2">
        <f t="shared" si="19"/>
        <v>0.11980205736945809</v>
      </c>
      <c r="M49" s="2">
        <f t="shared" si="19"/>
        <v>8.3716679903376598E-2</v>
      </c>
      <c r="N49" s="2">
        <f t="shared" si="19"/>
        <v>5.3528421597913635E-2</v>
      </c>
      <c r="O49" s="2">
        <f t="shared" si="19"/>
        <v>6.002462577668341E-2</v>
      </c>
      <c r="P49" s="2">
        <f t="shared" si="19"/>
        <v>0.15575188176549315</v>
      </c>
      <c r="Q49" s="2">
        <f t="shared" si="19"/>
        <v>0.99999999999999989</v>
      </c>
    </row>
    <row r="50" spans="1:17" ht="15" thickBot="1" x14ac:dyDescent="0.25">
      <c r="A50" s="365"/>
      <c r="B50" s="371"/>
      <c r="C50" s="90" t="s">
        <v>265</v>
      </c>
      <c r="D50" s="91">
        <f>SUM(D47,D45,D43,D41,D39,D37,D35,D33,D31,D29,D27,D25,D23,D21,D19,D17,D15,D13)</f>
        <v>1455548</v>
      </c>
      <c r="E50" s="91">
        <f t="shared" ref="E50:P50" si="20">SUM(E47,E45,E43,E41,E39,E37,E35,E33,E31,E29,E27,E25,E23,E21,E19,E17,E15,E13)</f>
        <v>71425.493999999992</v>
      </c>
      <c r="F50" s="91">
        <f t="shared" si="20"/>
        <v>41482.448999999993</v>
      </c>
      <c r="G50" s="91">
        <f t="shared" si="20"/>
        <v>151323.07900000003</v>
      </c>
      <c r="H50" s="91">
        <f t="shared" si="20"/>
        <v>148303.74599999998</v>
      </c>
      <c r="I50" s="91">
        <f t="shared" si="20"/>
        <v>135111.77399999998</v>
      </c>
      <c r="J50" s="91">
        <f t="shared" si="20"/>
        <v>135111.77399999998</v>
      </c>
      <c r="K50" s="91">
        <f t="shared" si="20"/>
        <v>84572.142000000007</v>
      </c>
      <c r="L50" s="91">
        <f t="shared" si="20"/>
        <v>174377.64499999999</v>
      </c>
      <c r="M50" s="91">
        <f t="shared" si="20"/>
        <v>121853.64600000001</v>
      </c>
      <c r="N50" s="91">
        <f t="shared" si="20"/>
        <v>77913.186999999991</v>
      </c>
      <c r="O50" s="91">
        <f t="shared" si="20"/>
        <v>87368.723999999987</v>
      </c>
      <c r="P50" s="92">
        <f t="shared" si="20"/>
        <v>226704.34000000003</v>
      </c>
      <c r="Q50" s="56">
        <f>SUM(E50:P50)</f>
        <v>1455547.9999999998</v>
      </c>
    </row>
    <row r="51" spans="1:17" x14ac:dyDescent="0.2">
      <c r="A51" s="372"/>
      <c r="B51" s="373" t="s">
        <v>263</v>
      </c>
      <c r="C51" s="60" t="s">
        <v>707</v>
      </c>
      <c r="D51" s="95">
        <f>'PLANILHA '!I15</f>
        <v>0.26689999999999997</v>
      </c>
      <c r="E51" s="61"/>
      <c r="F51" s="61"/>
      <c r="G51" s="61"/>
      <c r="H51" s="61"/>
      <c r="I51" s="61"/>
      <c r="J51" s="61"/>
      <c r="K51" s="61"/>
      <c r="L51" s="61"/>
      <c r="M51" s="61"/>
      <c r="N51" s="61"/>
      <c r="O51" s="61"/>
      <c r="P51" s="61"/>
      <c r="Q51" s="48"/>
    </row>
    <row r="52" spans="1:17" x14ac:dyDescent="0.2">
      <c r="A52" s="372"/>
      <c r="B52" s="374"/>
      <c r="C52" s="4" t="s">
        <v>268</v>
      </c>
      <c r="D52" s="4"/>
      <c r="E52" s="53">
        <f>E50</f>
        <v>71425.493999999992</v>
      </c>
      <c r="F52" s="53">
        <f>E52+F50</f>
        <v>112907.94299999998</v>
      </c>
      <c r="G52" s="53">
        <f t="shared" ref="G52:I52" si="21">F52+G50</f>
        <v>264231.022</v>
      </c>
      <c r="H52" s="53">
        <f t="shared" si="21"/>
        <v>412534.76799999998</v>
      </c>
      <c r="I52" s="53">
        <f t="shared" si="21"/>
        <v>547646.5419999999</v>
      </c>
      <c r="J52" s="53">
        <f t="shared" ref="J52" si="22">I52+J50</f>
        <v>682758.31599999988</v>
      </c>
      <c r="K52" s="53">
        <f t="shared" ref="K52" si="23">J52+K50</f>
        <v>767330.45799999987</v>
      </c>
      <c r="L52" s="53">
        <f t="shared" ref="L52" si="24">K52+L50</f>
        <v>941708.10299999989</v>
      </c>
      <c r="M52" s="53">
        <f t="shared" ref="M52" si="25">L52+M50</f>
        <v>1063561.7489999998</v>
      </c>
      <c r="N52" s="53">
        <f t="shared" ref="N52" si="26">M52+N50</f>
        <v>1141474.9359999998</v>
      </c>
      <c r="O52" s="53">
        <f t="shared" ref="O52" si="27">N52+O50</f>
        <v>1228843.6599999997</v>
      </c>
      <c r="P52" s="53">
        <f>O52+P50</f>
        <v>1455547.9999999998</v>
      </c>
      <c r="Q52" s="47"/>
    </row>
    <row r="53" spans="1:17" x14ac:dyDescent="0.2">
      <c r="A53" s="44"/>
      <c r="Q53" s="49"/>
    </row>
    <row r="54" spans="1:17" x14ac:dyDescent="0.2">
      <c r="A54" s="44"/>
      <c r="Q54" s="49"/>
    </row>
    <row r="55" spans="1:17" ht="36.75" customHeight="1" x14ac:dyDescent="0.2">
      <c r="A55" s="44"/>
      <c r="B55" s="375"/>
      <c r="C55" s="375"/>
      <c r="E55" s="7"/>
      <c r="F55" s="130"/>
      <c r="H55" s="131"/>
      <c r="Q55" s="49"/>
    </row>
    <row r="56" spans="1:17" ht="51.75" customHeight="1" x14ac:dyDescent="0.2">
      <c r="A56" s="44"/>
      <c r="E56" s="7"/>
      <c r="G56" s="376" t="s">
        <v>269</v>
      </c>
      <c r="H56" s="376"/>
      <c r="I56" s="376"/>
      <c r="J56" s="376"/>
      <c r="K56" s="376"/>
      <c r="L56" s="376"/>
      <c r="M56" s="376"/>
      <c r="N56" s="376"/>
      <c r="O56" s="376"/>
      <c r="P56" s="376"/>
      <c r="Q56" s="45"/>
    </row>
    <row r="57" spans="1:17" ht="54.75" customHeight="1" thickBot="1" x14ac:dyDescent="0.25">
      <c r="A57" s="50"/>
      <c r="B57" s="51"/>
      <c r="C57" s="51"/>
      <c r="D57" s="51"/>
      <c r="E57" s="51"/>
      <c r="F57" s="51"/>
      <c r="G57" s="370"/>
      <c r="H57" s="370"/>
      <c r="I57" s="370"/>
      <c r="J57" s="370"/>
      <c r="K57" s="370"/>
      <c r="L57" s="370"/>
      <c r="M57" s="370"/>
      <c r="N57" s="370"/>
      <c r="O57" s="370"/>
      <c r="P57" s="370"/>
      <c r="Q57" s="52"/>
    </row>
  </sheetData>
  <mergeCells count="54">
    <mergeCell ref="A9:D9"/>
    <mergeCell ref="P9:Q9"/>
    <mergeCell ref="P8:Q8"/>
    <mergeCell ref="A1:Q6"/>
    <mergeCell ref="A7:Q7"/>
    <mergeCell ref="A8:E8"/>
    <mergeCell ref="F8:G8"/>
    <mergeCell ref="H8:I8"/>
    <mergeCell ref="E9:O9"/>
    <mergeCell ref="A46:A47"/>
    <mergeCell ref="B46:B47"/>
    <mergeCell ref="G57:P57"/>
    <mergeCell ref="A49:A50"/>
    <mergeCell ref="B49:B50"/>
    <mergeCell ref="A51:A52"/>
    <mergeCell ref="B51:B52"/>
    <mergeCell ref="B55:C55"/>
    <mergeCell ref="G56:P56"/>
    <mergeCell ref="A40:A41"/>
    <mergeCell ref="B40:B41"/>
    <mergeCell ref="A42:A43"/>
    <mergeCell ref="B42:B43"/>
    <mergeCell ref="A44:A45"/>
    <mergeCell ref="B44:B45"/>
    <mergeCell ref="A34:A35"/>
    <mergeCell ref="B34:B35"/>
    <mergeCell ref="A36:A37"/>
    <mergeCell ref="B36:B37"/>
    <mergeCell ref="A38:A39"/>
    <mergeCell ref="B38:B39"/>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18:A19"/>
    <mergeCell ref="B18:B19"/>
    <mergeCell ref="A20:A21"/>
    <mergeCell ref="B20:B21"/>
    <mergeCell ref="B10:G10"/>
    <mergeCell ref="I10:Q10"/>
    <mergeCell ref="A12:A13"/>
    <mergeCell ref="B12:B13"/>
    <mergeCell ref="A14:A15"/>
    <mergeCell ref="B14:B15"/>
  </mergeCells>
  <printOptions horizontalCentered="1"/>
  <pageMargins left="0.51181102362204722" right="0.51181102362204722" top="0.59055118110236227" bottom="0.59055118110236227" header="0.31496062992125984" footer="0.31496062992125984"/>
  <pageSetup paperSize="9" scale="50" fitToWidth="0" orientation="landscape" r:id="rId1"/>
  <headerFooter>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3"/>
  <sheetViews>
    <sheetView topLeftCell="A52" zoomScale="160" zoomScaleNormal="160" workbookViewId="0">
      <selection activeCell="C42" sqref="C42"/>
    </sheetView>
  </sheetViews>
  <sheetFormatPr defaultRowHeight="14.25" x14ac:dyDescent="0.2"/>
  <cols>
    <col min="3" max="3" width="21.75" bestFit="1" customWidth="1"/>
    <col min="4" max="4" width="12.875" customWidth="1"/>
    <col min="7" max="7" width="4" customWidth="1"/>
    <col min="8" max="8" width="5.75" customWidth="1"/>
    <col min="9" max="9" width="8.5" customWidth="1"/>
    <col min="11" max="11" width="6.75" customWidth="1"/>
  </cols>
  <sheetData>
    <row r="1" spans="1:11" ht="14.25" customHeight="1" x14ac:dyDescent="0.2">
      <c r="A1" s="419" t="s">
        <v>721</v>
      </c>
      <c r="B1" s="420"/>
      <c r="C1" s="420"/>
      <c r="D1" s="420"/>
      <c r="E1" s="420"/>
      <c r="F1" s="420"/>
      <c r="G1" s="420"/>
      <c r="H1" s="420"/>
      <c r="I1" s="420"/>
      <c r="J1" s="420"/>
      <c r="K1" s="421"/>
    </row>
    <row r="2" spans="1:11" ht="14.25" customHeight="1" x14ac:dyDescent="0.2">
      <c r="A2" s="422"/>
      <c r="B2" s="423"/>
      <c r="C2" s="423"/>
      <c r="D2" s="423"/>
      <c r="E2" s="423"/>
      <c r="F2" s="423"/>
      <c r="G2" s="423"/>
      <c r="H2" s="423"/>
      <c r="I2" s="423"/>
      <c r="J2" s="423"/>
      <c r="K2" s="424"/>
    </row>
    <row r="3" spans="1:11" ht="14.25" customHeight="1" x14ac:dyDescent="0.2">
      <c r="A3" s="422"/>
      <c r="B3" s="423"/>
      <c r="C3" s="423"/>
      <c r="D3" s="423"/>
      <c r="E3" s="423"/>
      <c r="F3" s="423"/>
      <c r="G3" s="423"/>
      <c r="H3" s="423"/>
      <c r="I3" s="423"/>
      <c r="J3" s="423"/>
      <c r="K3" s="424"/>
    </row>
    <row r="4" spans="1:11" ht="14.25" customHeight="1" x14ac:dyDescent="0.2">
      <c r="A4" s="422"/>
      <c r="B4" s="423"/>
      <c r="C4" s="423"/>
      <c r="D4" s="423"/>
      <c r="E4" s="423"/>
      <c r="F4" s="423"/>
      <c r="G4" s="423"/>
      <c r="H4" s="423"/>
      <c r="I4" s="423"/>
      <c r="J4" s="423"/>
      <c r="K4" s="424"/>
    </row>
    <row r="5" spans="1:11" ht="49.5" customHeight="1" thickBot="1" x14ac:dyDescent="0.25">
      <c r="A5" s="425"/>
      <c r="B5" s="426"/>
      <c r="C5" s="426"/>
      <c r="D5" s="426"/>
      <c r="E5" s="426"/>
      <c r="F5" s="426"/>
      <c r="G5" s="426"/>
      <c r="H5" s="426"/>
      <c r="I5" s="426"/>
      <c r="J5" s="426"/>
      <c r="K5" s="427"/>
    </row>
    <row r="6" spans="1:11" ht="14.25" customHeight="1" thickBot="1" x14ac:dyDescent="0.25">
      <c r="A6" s="428" t="s">
        <v>416</v>
      </c>
      <c r="B6" s="429"/>
      <c r="C6" s="429"/>
      <c r="D6" s="429"/>
      <c r="E6" s="429"/>
      <c r="F6" s="429"/>
      <c r="G6" s="429"/>
      <c r="H6" s="429"/>
      <c r="I6" s="429"/>
      <c r="J6" s="429"/>
      <c r="K6" s="430"/>
    </row>
    <row r="7" spans="1:11" ht="33.75" customHeight="1" thickBot="1" x14ac:dyDescent="0.25">
      <c r="A7" s="377" t="str">
        <f>'PLANILHA '!A11:F11</f>
        <v>CONTRATANTE: CÂMARA MUNICIPAL DE COUTO DE MAGALHÃES DE MINAS</v>
      </c>
      <c r="B7" s="378"/>
      <c r="C7" s="378"/>
      <c r="D7" s="378"/>
      <c r="E7" s="379"/>
      <c r="F7" s="396" t="s">
        <v>705</v>
      </c>
      <c r="G7" s="396"/>
      <c r="H7" s="397">
        <f>'PLANILHA '!I303</f>
        <v>1455548</v>
      </c>
      <c r="I7" s="398"/>
      <c r="J7" s="382" t="str">
        <f>'PLANILHA '!G12</f>
        <v>DATA: 15/04/2024</v>
      </c>
      <c r="K7" s="383"/>
    </row>
    <row r="8" spans="1:11" ht="46.5" customHeight="1" thickBot="1" x14ac:dyDescent="0.25">
      <c r="A8" s="377" t="str">
        <f>'PLANILHA '!A12:F12</f>
        <v xml:space="preserve">OBRA: CONSTRUÇÃO SEDE </v>
      </c>
      <c r="B8" s="378"/>
      <c r="C8" s="378"/>
      <c r="D8" s="379"/>
      <c r="E8" s="377" t="str">
        <f>'PLANILHA '!A13</f>
        <v>LOCAL: RUA CELINA DINIZ, Nº 15, CENTRO, CIDADE DE COUTO DE MAGALHÃES DE MINAS - MG</v>
      </c>
      <c r="F8" s="378"/>
      <c r="G8" s="378"/>
      <c r="H8" s="378"/>
      <c r="I8" s="379"/>
      <c r="J8" s="380" t="str">
        <f>'PLANILHA '!A15</f>
        <v>PRAZO DE EXECUÇÃO: 12 MESES</v>
      </c>
      <c r="K8" s="381"/>
    </row>
    <row r="9" spans="1:11" ht="14.25" customHeight="1" x14ac:dyDescent="0.2">
      <c r="A9" s="44"/>
      <c r="B9" s="412"/>
      <c r="C9" s="413"/>
      <c r="D9" s="413"/>
      <c r="E9" s="413"/>
      <c r="F9" s="413"/>
      <c r="G9" s="413"/>
      <c r="H9" s="413"/>
      <c r="I9" s="413"/>
      <c r="J9" s="62"/>
      <c r="K9" s="45"/>
    </row>
    <row r="10" spans="1:11" x14ac:dyDescent="0.2">
      <c r="A10" s="44"/>
      <c r="B10" s="63"/>
      <c r="C10" s="64"/>
      <c r="D10" s="64"/>
      <c r="E10" s="64"/>
      <c r="F10" s="64"/>
      <c r="G10" s="64"/>
      <c r="H10" s="64"/>
      <c r="I10" s="64"/>
      <c r="J10" s="65"/>
      <c r="K10" s="45"/>
    </row>
    <row r="11" spans="1:11" x14ac:dyDescent="0.2">
      <c r="A11" s="44"/>
      <c r="B11" s="63"/>
      <c r="C11" s="43" t="s">
        <v>680</v>
      </c>
      <c r="D11" s="64"/>
      <c r="E11" s="64"/>
      <c r="F11" s="64"/>
      <c r="G11" s="64"/>
      <c r="H11" s="64"/>
      <c r="I11" s="64"/>
      <c r="J11" s="65"/>
      <c r="K11" s="45"/>
    </row>
    <row r="12" spans="1:11" x14ac:dyDescent="0.2">
      <c r="A12" s="44"/>
      <c r="B12" s="63"/>
      <c r="C12" s="64"/>
      <c r="D12" s="64"/>
      <c r="E12" s="64"/>
      <c r="F12" s="64"/>
      <c r="G12" s="64"/>
      <c r="H12" s="64"/>
      <c r="I12" s="64"/>
      <c r="J12" s="65"/>
      <c r="K12" s="45"/>
    </row>
    <row r="13" spans="1:11" x14ac:dyDescent="0.2">
      <c r="A13" s="44"/>
      <c r="B13" s="66" t="s">
        <v>250</v>
      </c>
      <c r="C13" s="414" t="s">
        <v>681</v>
      </c>
      <c r="D13" s="414"/>
      <c r="E13" s="407">
        <v>4.4999999999999998E-2</v>
      </c>
      <c r="F13" s="408"/>
      <c r="G13" s="64"/>
      <c r="H13" s="64"/>
      <c r="I13" s="64"/>
      <c r="J13" s="65"/>
      <c r="K13" s="45"/>
    </row>
    <row r="14" spans="1:11" x14ac:dyDescent="0.2">
      <c r="A14" s="44"/>
      <c r="B14" s="67"/>
      <c r="C14" s="68"/>
      <c r="D14" s="68"/>
      <c r="E14" s="69"/>
      <c r="F14" s="64"/>
      <c r="G14" s="64"/>
      <c r="H14" s="64"/>
      <c r="I14" s="64"/>
      <c r="J14" s="65"/>
      <c r="K14" s="45"/>
    </row>
    <row r="15" spans="1:11" x14ac:dyDescent="0.2">
      <c r="A15" s="44"/>
      <c r="B15" s="66" t="s">
        <v>251</v>
      </c>
      <c r="C15" s="414" t="s">
        <v>682</v>
      </c>
      <c r="D15" s="414"/>
      <c r="E15" s="407">
        <v>9.5999999999999992E-3</v>
      </c>
      <c r="F15" s="408"/>
      <c r="G15" s="64"/>
      <c r="H15" s="64"/>
      <c r="I15" s="64"/>
      <c r="J15" s="65"/>
      <c r="K15" s="45"/>
    </row>
    <row r="16" spans="1:11" x14ac:dyDescent="0.2">
      <c r="A16" s="44"/>
      <c r="B16" s="67"/>
      <c r="C16" s="68"/>
      <c r="D16" s="68"/>
      <c r="E16" s="69"/>
      <c r="F16" s="64"/>
      <c r="G16" s="64"/>
      <c r="H16" s="64"/>
      <c r="I16" s="64"/>
      <c r="J16" s="65"/>
      <c r="K16" s="45"/>
    </row>
    <row r="17" spans="1:11" x14ac:dyDescent="0.2">
      <c r="A17" s="44"/>
      <c r="B17" s="66" t="s">
        <v>683</v>
      </c>
      <c r="C17" s="414" t="s">
        <v>684</v>
      </c>
      <c r="D17" s="414"/>
      <c r="E17" s="407">
        <f>(2.27)/100</f>
        <v>2.2700000000000001E-2</v>
      </c>
      <c r="F17" s="408"/>
      <c r="G17" s="64"/>
      <c r="H17" s="64"/>
      <c r="I17" s="64"/>
      <c r="J17" s="65"/>
      <c r="K17" s="45"/>
    </row>
    <row r="18" spans="1:11" ht="14.25" customHeight="1" x14ac:dyDescent="0.2">
      <c r="A18" s="44"/>
      <c r="B18" s="67"/>
      <c r="C18" s="68"/>
      <c r="D18" s="68"/>
      <c r="E18" s="69"/>
      <c r="F18" s="64"/>
      <c r="G18" s="64"/>
      <c r="H18" s="64"/>
      <c r="I18" s="64"/>
      <c r="J18" s="65"/>
      <c r="K18" s="45"/>
    </row>
    <row r="19" spans="1:11" x14ac:dyDescent="0.2">
      <c r="A19" s="44"/>
      <c r="B19" s="416" t="s">
        <v>687</v>
      </c>
      <c r="C19" s="414" t="s">
        <v>685</v>
      </c>
      <c r="D19" s="414"/>
      <c r="E19" s="41">
        <v>2.5</v>
      </c>
      <c r="F19" s="42" t="s">
        <v>686</v>
      </c>
      <c r="G19" s="64"/>
      <c r="H19" s="64"/>
      <c r="I19" s="64"/>
      <c r="J19" s="65"/>
      <c r="K19" s="45"/>
    </row>
    <row r="20" spans="1:11" x14ac:dyDescent="0.2">
      <c r="A20" s="44"/>
      <c r="B20" s="416"/>
      <c r="C20" s="414" t="s">
        <v>688</v>
      </c>
      <c r="D20" s="414"/>
      <c r="E20" s="41">
        <v>0.65</v>
      </c>
      <c r="F20" s="42" t="s">
        <v>686</v>
      </c>
      <c r="G20" s="64"/>
      <c r="H20" s="64"/>
      <c r="I20" s="64"/>
      <c r="J20" s="65"/>
      <c r="K20" s="45"/>
    </row>
    <row r="21" spans="1:11" x14ac:dyDescent="0.2">
      <c r="A21" s="44"/>
      <c r="B21" s="416"/>
      <c r="C21" s="414" t="s">
        <v>689</v>
      </c>
      <c r="D21" s="414"/>
      <c r="E21" s="41">
        <v>3</v>
      </c>
      <c r="F21" s="42" t="s">
        <v>686</v>
      </c>
      <c r="G21" s="64"/>
      <c r="H21" s="64"/>
      <c r="I21" s="64"/>
      <c r="J21" s="65"/>
      <c r="K21" s="45"/>
    </row>
    <row r="22" spans="1:11" x14ac:dyDescent="0.2">
      <c r="A22" s="44"/>
      <c r="B22" s="67"/>
      <c r="C22" s="415" t="s">
        <v>690</v>
      </c>
      <c r="D22" s="415"/>
      <c r="E22" s="407">
        <f>SUM(E19:E21)/100</f>
        <v>6.1500000000000006E-2</v>
      </c>
      <c r="F22" s="408"/>
      <c r="G22" s="64"/>
      <c r="H22" s="64"/>
      <c r="I22" s="64"/>
      <c r="J22" s="65"/>
      <c r="K22" s="45"/>
    </row>
    <row r="23" spans="1:11" x14ac:dyDescent="0.2">
      <c r="A23" s="44"/>
      <c r="B23" s="67"/>
      <c r="C23" s="68"/>
      <c r="D23" s="68"/>
      <c r="E23" s="69"/>
      <c r="F23" s="64"/>
      <c r="G23" s="64"/>
      <c r="H23" s="64"/>
      <c r="I23" s="64"/>
      <c r="J23" s="65"/>
      <c r="K23" s="45"/>
    </row>
    <row r="24" spans="1:11" ht="14.25" customHeight="1" x14ac:dyDescent="0.2">
      <c r="A24" s="44"/>
      <c r="B24" s="67" t="s">
        <v>691</v>
      </c>
      <c r="C24" s="414" t="s">
        <v>692</v>
      </c>
      <c r="D24" s="414"/>
      <c r="E24" s="407">
        <v>4.4999999999999998E-2</v>
      </c>
      <c r="F24" s="408"/>
      <c r="G24" s="64"/>
      <c r="H24" s="64"/>
      <c r="I24" s="64"/>
      <c r="J24" s="65"/>
      <c r="K24" s="45"/>
    </row>
    <row r="25" spans="1:11" x14ac:dyDescent="0.2">
      <c r="A25" s="44"/>
      <c r="B25" s="63"/>
      <c r="C25" s="68"/>
      <c r="D25" s="68"/>
      <c r="E25" s="64"/>
      <c r="F25" s="64"/>
      <c r="G25" s="64"/>
      <c r="H25" s="64"/>
      <c r="I25" s="64"/>
      <c r="J25" s="65"/>
      <c r="K25" s="45"/>
    </row>
    <row r="26" spans="1:11" x14ac:dyDescent="0.2">
      <c r="A26" s="44"/>
      <c r="B26" s="67" t="s">
        <v>252</v>
      </c>
      <c r="C26" s="414" t="s">
        <v>693</v>
      </c>
      <c r="D26" s="414"/>
      <c r="E26" s="407">
        <v>0.05</v>
      </c>
      <c r="F26" s="408"/>
      <c r="G26" s="64"/>
      <c r="H26" s="64"/>
      <c r="I26" s="64"/>
      <c r="J26" s="65"/>
      <c r="K26" s="45"/>
    </row>
    <row r="27" spans="1:11" x14ac:dyDescent="0.2">
      <c r="A27" s="44"/>
      <c r="B27" s="63"/>
      <c r="C27" s="64"/>
      <c r="D27" s="69"/>
      <c r="E27" s="64"/>
      <c r="F27" s="64"/>
      <c r="G27" s="64"/>
      <c r="H27" s="64"/>
      <c r="I27" s="64"/>
      <c r="J27" s="65"/>
      <c r="K27" s="45"/>
    </row>
    <row r="28" spans="1:11" x14ac:dyDescent="0.2">
      <c r="A28" s="44"/>
      <c r="B28" s="70" t="s">
        <v>694</v>
      </c>
      <c r="C28" s="64"/>
      <c r="D28" s="64"/>
      <c r="E28" s="64"/>
      <c r="F28" s="64"/>
      <c r="G28" s="64"/>
      <c r="H28" s="64"/>
      <c r="I28" s="64"/>
      <c r="J28" s="65"/>
      <c r="K28" s="45"/>
    </row>
    <row r="29" spans="1:11" x14ac:dyDescent="0.2">
      <c r="A29" s="44"/>
      <c r="B29" s="71"/>
      <c r="C29" s="39"/>
      <c r="D29" s="39"/>
      <c r="E29" s="39"/>
      <c r="F29" s="39"/>
      <c r="G29" s="39"/>
      <c r="H29" s="39"/>
      <c r="I29" s="39"/>
      <c r="J29" s="72"/>
      <c r="K29" s="45"/>
    </row>
    <row r="30" spans="1:11" x14ac:dyDescent="0.2">
      <c r="A30" s="44"/>
      <c r="B30" s="402" t="s">
        <v>695</v>
      </c>
      <c r="C30" s="417" t="s">
        <v>696</v>
      </c>
      <c r="D30" s="401"/>
      <c r="E30" s="401"/>
      <c r="F30" s="401"/>
      <c r="G30" s="401"/>
      <c r="H30" s="401"/>
      <c r="I30" s="418" t="s">
        <v>697</v>
      </c>
      <c r="J30" s="410"/>
      <c r="K30" s="45"/>
    </row>
    <row r="31" spans="1:11" x14ac:dyDescent="0.2">
      <c r="A31" s="44"/>
      <c r="B31" s="403"/>
      <c r="C31" s="400" t="s">
        <v>698</v>
      </c>
      <c r="D31" s="401"/>
      <c r="E31" s="401"/>
      <c r="F31" s="401"/>
      <c r="G31" s="401"/>
      <c r="H31" s="401"/>
      <c r="I31" s="401"/>
      <c r="J31" s="410"/>
      <c r="K31" s="45"/>
    </row>
    <row r="32" spans="1:11" x14ac:dyDescent="0.2">
      <c r="A32" s="44"/>
      <c r="B32" s="73"/>
      <c r="C32" s="40"/>
      <c r="D32" s="40"/>
      <c r="E32" s="40"/>
      <c r="F32" s="40"/>
      <c r="G32" s="40"/>
      <c r="H32" s="40"/>
      <c r="I32" s="40"/>
      <c r="J32" s="74"/>
      <c r="K32" s="45"/>
    </row>
    <row r="33" spans="1:11" x14ac:dyDescent="0.2">
      <c r="A33" s="44"/>
      <c r="B33" s="63"/>
      <c r="C33" s="64"/>
      <c r="D33" s="64"/>
      <c r="E33" s="64"/>
      <c r="F33" s="64"/>
      <c r="G33" s="64"/>
      <c r="H33" s="64"/>
      <c r="I33" s="64"/>
      <c r="J33" s="65"/>
      <c r="K33" s="45"/>
    </row>
    <row r="34" spans="1:11" x14ac:dyDescent="0.2">
      <c r="A34" s="44"/>
      <c r="B34" s="70" t="s">
        <v>699</v>
      </c>
      <c r="C34" s="64"/>
      <c r="D34" s="64"/>
      <c r="E34" s="64"/>
      <c r="F34" s="64"/>
      <c r="G34" s="64"/>
      <c r="H34" s="64"/>
      <c r="I34" s="64"/>
      <c r="J34" s="65"/>
      <c r="K34" s="45"/>
    </row>
    <row r="35" spans="1:11" x14ac:dyDescent="0.2">
      <c r="A35" s="44"/>
      <c r="B35" s="63"/>
      <c r="C35" s="64"/>
      <c r="D35" s="64"/>
      <c r="E35" s="64"/>
      <c r="F35" s="64"/>
      <c r="G35" s="64"/>
      <c r="H35" s="64"/>
      <c r="I35" s="64"/>
      <c r="J35" s="65"/>
      <c r="K35" s="45"/>
    </row>
    <row r="36" spans="1:11" x14ac:dyDescent="0.2">
      <c r="A36" s="44"/>
      <c r="B36" s="402" t="s">
        <v>700</v>
      </c>
      <c r="C36" s="404">
        <f>(1+(E13+E17))*(1+E15)*(1+E26)</f>
        <v>1.1318474160000003</v>
      </c>
      <c r="D36" s="405"/>
      <c r="E36" s="405"/>
      <c r="F36" s="75"/>
      <c r="G36" s="75" t="s">
        <v>701</v>
      </c>
      <c r="H36" s="64">
        <v>1</v>
      </c>
      <c r="I36" s="69" t="s">
        <v>702</v>
      </c>
      <c r="J36" s="76">
        <f>ROUND((C36/C37)-1,4)+0.0001</f>
        <v>0.26689999999999997</v>
      </c>
      <c r="K36" s="45"/>
    </row>
    <row r="37" spans="1:11" x14ac:dyDescent="0.2">
      <c r="A37" s="44"/>
      <c r="B37" s="403"/>
      <c r="C37" s="406">
        <f>ABS(1-(E22+E24))</f>
        <v>0.89349999999999996</v>
      </c>
      <c r="D37" s="401"/>
      <c r="E37" s="401"/>
      <c r="F37" s="64"/>
      <c r="G37" s="64"/>
      <c r="H37" s="64"/>
      <c r="I37" s="64"/>
      <c r="J37" s="65"/>
      <c r="K37" s="45"/>
    </row>
    <row r="38" spans="1:11" x14ac:dyDescent="0.2">
      <c r="A38" s="44"/>
      <c r="B38" s="63"/>
      <c r="C38" s="64"/>
      <c r="D38" s="64"/>
      <c r="E38" s="64"/>
      <c r="F38" s="64"/>
      <c r="G38" s="64"/>
      <c r="H38" s="64"/>
      <c r="I38" s="64"/>
      <c r="J38" s="65"/>
      <c r="K38" s="45"/>
    </row>
    <row r="39" spans="1:11" x14ac:dyDescent="0.2">
      <c r="A39" s="44"/>
      <c r="B39" s="63"/>
      <c r="C39" s="64"/>
      <c r="D39" s="64"/>
      <c r="E39" s="64"/>
      <c r="F39" s="64"/>
      <c r="G39" s="64"/>
      <c r="H39" s="64"/>
      <c r="I39" s="64"/>
      <c r="J39" s="65"/>
      <c r="K39" s="45"/>
    </row>
    <row r="40" spans="1:11" ht="15.75" x14ac:dyDescent="0.25">
      <c r="A40" s="44"/>
      <c r="B40" s="77" t="s">
        <v>703</v>
      </c>
      <c r="C40" s="78"/>
      <c r="D40" s="78"/>
      <c r="E40" s="79"/>
      <c r="F40" s="409">
        <f>J36</f>
        <v>0.26689999999999997</v>
      </c>
      <c r="G40" s="401"/>
      <c r="H40" s="401"/>
      <c r="I40" s="401"/>
      <c r="J40" s="410"/>
      <c r="K40" s="45"/>
    </row>
    <row r="41" spans="1:11" x14ac:dyDescent="0.2">
      <c r="A41" s="44"/>
      <c r="B41" s="63"/>
      <c r="C41" s="64"/>
      <c r="D41" s="64"/>
      <c r="E41" s="64"/>
      <c r="F41" s="64"/>
      <c r="G41" s="64"/>
      <c r="H41" s="64"/>
      <c r="I41" s="64"/>
      <c r="J41" s="65"/>
      <c r="K41" s="45"/>
    </row>
    <row r="42" spans="1:11" x14ac:dyDescent="0.2">
      <c r="A42" s="44"/>
      <c r="B42" s="63"/>
      <c r="C42" s="80" t="str">
        <f>[1]PLANILHA!H12</f>
        <v>DATA: 05/07/2023</v>
      </c>
      <c r="D42" s="64"/>
      <c r="E42" s="64"/>
      <c r="F42" s="64"/>
      <c r="G42" s="64"/>
      <c r="H42" s="81"/>
      <c r="I42" s="64"/>
      <c r="J42" s="65"/>
      <c r="K42" s="45"/>
    </row>
    <row r="43" spans="1:11" x14ac:dyDescent="0.2">
      <c r="A43" s="44"/>
      <c r="B43" s="63"/>
      <c r="C43" s="64"/>
      <c r="D43" s="64"/>
      <c r="E43" s="64"/>
      <c r="F43" s="64"/>
      <c r="G43" s="64"/>
      <c r="H43" s="64"/>
      <c r="I43" s="64"/>
      <c r="J43" s="65"/>
      <c r="K43" s="45"/>
    </row>
    <row r="44" spans="1:11" x14ac:dyDescent="0.2">
      <c r="A44" s="44"/>
      <c r="B44" s="411" t="s">
        <v>704</v>
      </c>
      <c r="C44" s="401"/>
      <c r="D44" s="401"/>
      <c r="E44" s="401"/>
      <c r="F44" s="401"/>
      <c r="G44" s="401"/>
      <c r="H44" s="401"/>
      <c r="I44" s="401"/>
      <c r="J44" s="410"/>
      <c r="K44" s="45"/>
    </row>
    <row r="45" spans="1:11" x14ac:dyDescent="0.2">
      <c r="A45" s="44"/>
      <c r="B45" s="403"/>
      <c r="C45" s="401"/>
      <c r="D45" s="401"/>
      <c r="E45" s="401"/>
      <c r="F45" s="401"/>
      <c r="G45" s="401"/>
      <c r="H45" s="401"/>
      <c r="I45" s="401"/>
      <c r="J45" s="410"/>
      <c r="K45" s="45"/>
    </row>
    <row r="46" spans="1:11" ht="15" thickBot="1" x14ac:dyDescent="0.25">
      <c r="A46" s="44"/>
      <c r="B46" s="82"/>
      <c r="C46" s="83"/>
      <c r="D46" s="83"/>
      <c r="E46" s="83"/>
      <c r="F46" s="83"/>
      <c r="G46" s="83"/>
      <c r="H46" s="83"/>
      <c r="I46" s="83"/>
      <c r="J46" s="84"/>
      <c r="K46" s="45"/>
    </row>
    <row r="47" spans="1:11" x14ac:dyDescent="0.2">
      <c r="A47" s="44"/>
      <c r="K47" s="45"/>
    </row>
    <row r="48" spans="1:11" x14ac:dyDescent="0.2">
      <c r="A48" s="44"/>
      <c r="K48" s="45"/>
    </row>
    <row r="49" spans="1:11" x14ac:dyDescent="0.2">
      <c r="A49" s="44"/>
      <c r="K49" s="45"/>
    </row>
    <row r="50" spans="1:11" x14ac:dyDescent="0.2">
      <c r="A50" s="44"/>
      <c r="K50" s="45"/>
    </row>
    <row r="51" spans="1:11" x14ac:dyDescent="0.2">
      <c r="A51" s="44"/>
      <c r="K51" s="45"/>
    </row>
    <row r="52" spans="1:11" x14ac:dyDescent="0.2">
      <c r="A52" s="44"/>
      <c r="K52" s="45"/>
    </row>
    <row r="53" spans="1:11" ht="15" thickBot="1" x14ac:dyDescent="0.25">
      <c r="A53" s="50"/>
      <c r="B53" s="51"/>
      <c r="C53" s="51"/>
      <c r="D53" s="51"/>
      <c r="E53" s="51"/>
      <c r="F53" s="51"/>
      <c r="G53" s="51"/>
      <c r="H53" s="51"/>
      <c r="I53" s="51"/>
      <c r="J53" s="51"/>
      <c r="K53" s="52"/>
    </row>
  </sheetData>
  <mergeCells count="35">
    <mergeCell ref="A1:K5"/>
    <mergeCell ref="A6:K6"/>
    <mergeCell ref="A7:E7"/>
    <mergeCell ref="F7:G7"/>
    <mergeCell ref="H7:I7"/>
    <mergeCell ref="J7:K7"/>
    <mergeCell ref="F40:J40"/>
    <mergeCell ref="B44:J45"/>
    <mergeCell ref="B9:I9"/>
    <mergeCell ref="C13:D13"/>
    <mergeCell ref="C15:D15"/>
    <mergeCell ref="C17:D17"/>
    <mergeCell ref="C19:D19"/>
    <mergeCell ref="C20:D20"/>
    <mergeCell ref="C21:D21"/>
    <mergeCell ref="C22:D22"/>
    <mergeCell ref="C24:D24"/>
    <mergeCell ref="C26:D26"/>
    <mergeCell ref="B19:B21"/>
    <mergeCell ref="B30:B31"/>
    <mergeCell ref="C30:H30"/>
    <mergeCell ref="I30:J31"/>
    <mergeCell ref="E8:I8"/>
    <mergeCell ref="J8:K8"/>
    <mergeCell ref="C31:H31"/>
    <mergeCell ref="B36:B37"/>
    <mergeCell ref="C36:E36"/>
    <mergeCell ref="C37:E37"/>
    <mergeCell ref="E13:F13"/>
    <mergeCell ref="E15:F15"/>
    <mergeCell ref="E17:F17"/>
    <mergeCell ref="E22:F22"/>
    <mergeCell ref="E24:F24"/>
    <mergeCell ref="E26:F26"/>
    <mergeCell ref="A8:D8"/>
  </mergeCells>
  <pageMargins left="0.70866141732283472" right="0.70866141732283472" top="1.1811023622047245"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22A4-6878-42EF-9142-329DDED7D40F}">
  <sheetPr>
    <tabColor rgb="FFFF0000"/>
    <pageSetUpPr fitToPage="1"/>
  </sheetPr>
  <dimension ref="A1:L71"/>
  <sheetViews>
    <sheetView view="pageBreakPreview" topLeftCell="D48" zoomScale="90" zoomScaleNormal="90" zoomScaleSheetLayoutView="90" workbookViewId="0">
      <selection activeCell="K47" sqref="K47"/>
    </sheetView>
  </sheetViews>
  <sheetFormatPr defaultRowHeight="14.25" x14ac:dyDescent="0.2"/>
  <cols>
    <col min="1" max="2" width="10" bestFit="1" customWidth="1"/>
    <col min="3" max="3" width="13.25" bestFit="1" customWidth="1"/>
    <col min="4" max="4" width="60" bestFit="1" customWidth="1"/>
    <col min="5" max="5" width="8" bestFit="1" customWidth="1"/>
    <col min="6" max="8" width="13" style="8" bestFit="1" customWidth="1"/>
    <col min="9" max="9" width="22.125" style="8" customWidth="1"/>
    <col min="10" max="10" width="15.5" customWidth="1"/>
    <col min="11" max="11" width="12.75" bestFit="1" customWidth="1"/>
  </cols>
  <sheetData>
    <row r="1" spans="1:9" x14ac:dyDescent="0.2">
      <c r="A1" s="231" t="s">
        <v>721</v>
      </c>
      <c r="B1" s="232"/>
      <c r="C1" s="233"/>
      <c r="D1" s="233"/>
      <c r="E1" s="233"/>
      <c r="F1" s="233"/>
      <c r="G1" s="233"/>
      <c r="H1" s="233"/>
      <c r="I1" s="234"/>
    </row>
    <row r="2" spans="1:9" x14ac:dyDescent="0.2">
      <c r="A2" s="235"/>
      <c r="B2" s="236"/>
      <c r="C2" s="236"/>
      <c r="D2" s="236"/>
      <c r="E2" s="236"/>
      <c r="F2" s="236"/>
      <c r="G2" s="236"/>
      <c r="H2" s="236"/>
      <c r="I2" s="237"/>
    </row>
    <row r="3" spans="1:9" x14ac:dyDescent="0.2">
      <c r="A3" s="235"/>
      <c r="B3" s="236"/>
      <c r="C3" s="236"/>
      <c r="D3" s="236"/>
      <c r="E3" s="236"/>
      <c r="F3" s="236"/>
      <c r="G3" s="236"/>
      <c r="H3" s="236"/>
      <c r="I3" s="237"/>
    </row>
    <row r="4" spans="1:9" x14ac:dyDescent="0.2">
      <c r="A4" s="235"/>
      <c r="B4" s="236"/>
      <c r="C4" s="236"/>
      <c r="D4" s="236"/>
      <c r="E4" s="236"/>
      <c r="F4" s="236"/>
      <c r="G4" s="236"/>
      <c r="H4" s="236"/>
      <c r="I4" s="237"/>
    </row>
    <row r="5" spans="1:9" x14ac:dyDescent="0.2">
      <c r="A5" s="235"/>
      <c r="B5" s="236"/>
      <c r="C5" s="236"/>
      <c r="D5" s="236"/>
      <c r="E5" s="236"/>
      <c r="F5" s="236"/>
      <c r="G5" s="236"/>
      <c r="H5" s="236"/>
      <c r="I5" s="237"/>
    </row>
    <row r="6" spans="1:9" ht="38.25" customHeight="1" thickBot="1" x14ac:dyDescent="0.25">
      <c r="A6" s="238"/>
      <c r="B6" s="239"/>
      <c r="C6" s="239"/>
      <c r="D6" s="239"/>
      <c r="E6" s="239"/>
      <c r="F6" s="239"/>
      <c r="G6" s="239"/>
      <c r="H6" s="239"/>
      <c r="I6" s="240"/>
    </row>
    <row r="7" spans="1:9" x14ac:dyDescent="0.2">
      <c r="A7" s="241"/>
      <c r="B7" s="242"/>
      <c r="C7" s="242"/>
      <c r="D7" s="242"/>
      <c r="E7" s="242"/>
      <c r="F7" s="242"/>
      <c r="G7" s="242"/>
      <c r="H7" s="242"/>
      <c r="I7" s="243"/>
    </row>
    <row r="8" spans="1:9" ht="15" thickBot="1" x14ac:dyDescent="0.25">
      <c r="A8" s="244"/>
      <c r="B8" s="245"/>
      <c r="C8" s="245"/>
      <c r="D8" s="245"/>
      <c r="E8" s="245"/>
      <c r="F8" s="245"/>
      <c r="G8" s="245"/>
      <c r="H8" s="245"/>
      <c r="I8" s="246"/>
    </row>
    <row r="9" spans="1:9" ht="16.5" thickBot="1" x14ac:dyDescent="0.25">
      <c r="A9" s="247" t="s">
        <v>417</v>
      </c>
      <c r="B9" s="248"/>
      <c r="C9" s="248"/>
      <c r="D9" s="248"/>
      <c r="E9" s="248"/>
      <c r="F9" s="248"/>
      <c r="G9" s="248"/>
      <c r="H9" s="248"/>
      <c r="I9" s="249"/>
    </row>
    <row r="10" spans="1:9" ht="15" thickBot="1" x14ac:dyDescent="0.25">
      <c r="A10" s="250"/>
      <c r="B10" s="251"/>
      <c r="C10" s="251"/>
      <c r="D10" s="251"/>
      <c r="E10" s="251"/>
      <c r="F10" s="251"/>
      <c r="G10" s="251"/>
      <c r="H10" s="251"/>
      <c r="I10" s="252"/>
    </row>
    <row r="11" spans="1:9" x14ac:dyDescent="0.2">
      <c r="A11" s="253" t="s">
        <v>708</v>
      </c>
      <c r="B11" s="254"/>
      <c r="C11" s="254"/>
      <c r="D11" s="254"/>
      <c r="E11" s="254"/>
      <c r="F11" s="255"/>
      <c r="G11" s="256"/>
      <c r="H11" s="257"/>
      <c r="I11" s="258"/>
    </row>
    <row r="12" spans="1:9" x14ac:dyDescent="0.2">
      <c r="A12" s="265" t="s">
        <v>709</v>
      </c>
      <c r="B12" s="266"/>
      <c r="C12" s="266"/>
      <c r="D12" s="266"/>
      <c r="E12" s="266"/>
      <c r="F12" s="267"/>
      <c r="G12" s="268" t="s">
        <v>710</v>
      </c>
      <c r="H12" s="269"/>
      <c r="I12" s="270"/>
    </row>
    <row r="13" spans="1:9" x14ac:dyDescent="0.2">
      <c r="A13" s="271" t="s">
        <v>720</v>
      </c>
      <c r="B13" s="272"/>
      <c r="C13" s="272"/>
      <c r="D13" s="272"/>
      <c r="E13" s="273"/>
      <c r="F13" s="269" t="s">
        <v>428</v>
      </c>
      <c r="G13" s="274"/>
      <c r="H13" s="274"/>
      <c r="I13" s="275"/>
    </row>
    <row r="14" spans="1:9" x14ac:dyDescent="0.2">
      <c r="A14" s="265" t="s">
        <v>706</v>
      </c>
      <c r="B14" s="266"/>
      <c r="C14" s="266"/>
      <c r="D14" s="266"/>
      <c r="E14" s="267"/>
      <c r="F14" s="276" t="s">
        <v>429</v>
      </c>
      <c r="G14" s="279" t="s">
        <v>430</v>
      </c>
      <c r="H14" s="13" t="s">
        <v>431</v>
      </c>
      <c r="I14" s="14" t="s">
        <v>415</v>
      </c>
    </row>
    <row r="15" spans="1:9" x14ac:dyDescent="0.2">
      <c r="A15" s="282" t="s">
        <v>719</v>
      </c>
      <c r="B15" s="283"/>
      <c r="C15" s="283"/>
      <c r="D15" s="283"/>
      <c r="E15" s="284"/>
      <c r="F15" s="277"/>
      <c r="G15" s="280"/>
      <c r="H15" s="38" t="s">
        <v>432</v>
      </c>
      <c r="I15" s="96">
        <f>BDI!F40</f>
        <v>0.26689999999999997</v>
      </c>
    </row>
    <row r="16" spans="1:9" ht="15" thickBot="1" x14ac:dyDescent="0.25">
      <c r="A16" s="285"/>
      <c r="B16" s="286"/>
      <c r="C16" s="286"/>
      <c r="D16" s="286"/>
      <c r="E16" s="287"/>
      <c r="F16" s="278"/>
      <c r="G16" s="281"/>
      <c r="H16" s="93"/>
      <c r="I16" s="94"/>
    </row>
    <row r="17" spans="1:11" ht="15" thickBot="1" x14ac:dyDescent="0.25">
      <c r="A17" s="259"/>
      <c r="B17" s="260"/>
      <c r="C17" s="260"/>
      <c r="D17" s="260"/>
      <c r="E17" s="260"/>
      <c r="F17" s="260"/>
      <c r="G17" s="260"/>
      <c r="H17" s="260"/>
      <c r="I17" s="261"/>
    </row>
    <row r="18" spans="1:11" ht="38.25" x14ac:dyDescent="0.2">
      <c r="A18" s="15" t="s">
        <v>253</v>
      </c>
      <c r="B18" s="16" t="s">
        <v>433</v>
      </c>
      <c r="C18" s="17" t="s">
        <v>434</v>
      </c>
      <c r="D18" s="17" t="s">
        <v>254</v>
      </c>
      <c r="E18" s="17" t="s">
        <v>435</v>
      </c>
      <c r="F18" s="17" t="s">
        <v>436</v>
      </c>
      <c r="G18" s="18" t="s">
        <v>437</v>
      </c>
      <c r="H18" s="18" t="s">
        <v>438</v>
      </c>
      <c r="I18" s="19" t="s">
        <v>439</v>
      </c>
    </row>
    <row r="19" spans="1:11" x14ac:dyDescent="0.2">
      <c r="A19" s="262"/>
      <c r="B19" s="263"/>
      <c r="C19" s="263"/>
      <c r="D19" s="263"/>
      <c r="E19" s="263"/>
      <c r="F19" s="263"/>
      <c r="G19" s="263"/>
      <c r="H19" s="263"/>
      <c r="I19" s="264"/>
    </row>
    <row r="20" spans="1:11" ht="6.75" customHeight="1" x14ac:dyDescent="0.2">
      <c r="A20" s="221"/>
      <c r="B20" s="222"/>
      <c r="C20" s="222"/>
      <c r="D20" s="222"/>
      <c r="E20" s="222"/>
      <c r="F20" s="222"/>
      <c r="G20" s="222"/>
      <c r="H20" s="222"/>
      <c r="I20" s="222"/>
    </row>
    <row r="21" spans="1:11" x14ac:dyDescent="0.2">
      <c r="A21" s="33" t="s">
        <v>0</v>
      </c>
      <c r="B21" s="33"/>
      <c r="C21" s="33"/>
      <c r="D21" s="33" t="s">
        <v>1</v>
      </c>
      <c r="E21" s="33"/>
      <c r="F21" s="34"/>
      <c r="G21" s="35"/>
      <c r="H21" s="35"/>
      <c r="I21" s="102">
        <f>SUM(I22:I28)</f>
        <v>43379.34</v>
      </c>
      <c r="K21" s="7"/>
    </row>
    <row r="22" spans="1:11" ht="76.5" x14ac:dyDescent="0.2">
      <c r="A22" s="23" t="s">
        <v>2</v>
      </c>
      <c r="B22" s="24" t="s">
        <v>453</v>
      </c>
      <c r="C22" s="29" t="s">
        <v>3</v>
      </c>
      <c r="D22" s="23" t="s">
        <v>290</v>
      </c>
      <c r="E22" s="25" t="s">
        <v>4</v>
      </c>
      <c r="F22" s="97">
        <v>1</v>
      </c>
      <c r="G22" s="103">
        <v>1367.14</v>
      </c>
      <c r="H22" s="103">
        <f>TRUNC((1+$I$15)*G22,2)</f>
        <v>1732.02</v>
      </c>
      <c r="I22" s="103">
        <f t="shared" ref="I22:I28" si="0">TRUNC(F22*H22,2)</f>
        <v>1732.02</v>
      </c>
      <c r="K22" s="7"/>
    </row>
    <row r="23" spans="1:11" x14ac:dyDescent="0.2">
      <c r="A23" s="23" t="s">
        <v>128</v>
      </c>
      <c r="B23" s="26">
        <v>98459</v>
      </c>
      <c r="C23" s="29" t="s">
        <v>5</v>
      </c>
      <c r="D23" s="23" t="s">
        <v>6</v>
      </c>
      <c r="E23" s="25" t="s">
        <v>7</v>
      </c>
      <c r="F23" s="97">
        <v>24</v>
      </c>
      <c r="G23" s="103">
        <v>130.72999999999999</v>
      </c>
      <c r="H23" s="103">
        <f t="shared" ref="H23:H28" si="1">TRUNC((1+$I$15)*G23,2)</f>
        <v>165.62</v>
      </c>
      <c r="I23" s="103">
        <f t="shared" si="0"/>
        <v>3974.88</v>
      </c>
      <c r="K23" s="7"/>
    </row>
    <row r="24" spans="1:11" ht="41.25" customHeight="1" x14ac:dyDescent="0.2">
      <c r="A24" s="23" t="s">
        <v>129</v>
      </c>
      <c r="B24" s="24" t="s">
        <v>291</v>
      </c>
      <c r="C24" s="29" t="s">
        <v>3</v>
      </c>
      <c r="D24" s="23" t="s">
        <v>8</v>
      </c>
      <c r="E24" s="25" t="s">
        <v>9</v>
      </c>
      <c r="F24" s="97">
        <v>1</v>
      </c>
      <c r="G24" s="103">
        <v>375.57</v>
      </c>
      <c r="H24" s="103">
        <f t="shared" si="1"/>
        <v>475.8</v>
      </c>
      <c r="I24" s="103">
        <f t="shared" si="0"/>
        <v>475.8</v>
      </c>
      <c r="K24" s="7"/>
    </row>
    <row r="25" spans="1:11" ht="51" x14ac:dyDescent="0.2">
      <c r="A25" s="23" t="s">
        <v>130</v>
      </c>
      <c r="B25" s="24" t="s">
        <v>292</v>
      </c>
      <c r="C25" s="29" t="s">
        <v>3</v>
      </c>
      <c r="D25" s="23" t="s">
        <v>10</v>
      </c>
      <c r="E25" s="25" t="s">
        <v>9</v>
      </c>
      <c r="F25" s="97">
        <v>1</v>
      </c>
      <c r="G25" s="103">
        <v>1154.49</v>
      </c>
      <c r="H25" s="103">
        <f t="shared" si="1"/>
        <v>1462.62</v>
      </c>
      <c r="I25" s="103">
        <f t="shared" si="0"/>
        <v>1462.62</v>
      </c>
      <c r="K25" s="7"/>
    </row>
    <row r="26" spans="1:11" ht="51" x14ac:dyDescent="0.2">
      <c r="A26" s="23" t="s">
        <v>131</v>
      </c>
      <c r="B26" s="24" t="s">
        <v>414</v>
      </c>
      <c r="C26" s="29" t="s">
        <v>3</v>
      </c>
      <c r="D26" s="23" t="s">
        <v>411</v>
      </c>
      <c r="E26" s="25" t="s">
        <v>9</v>
      </c>
      <c r="F26" s="97">
        <v>1</v>
      </c>
      <c r="G26" s="109">
        <v>7366.36</v>
      </c>
      <c r="H26" s="103">
        <f t="shared" si="1"/>
        <v>9332.44</v>
      </c>
      <c r="I26" s="103">
        <f>TRUNC(F26*H26,2)</f>
        <v>9332.44</v>
      </c>
      <c r="K26" s="7"/>
    </row>
    <row r="27" spans="1:11" ht="27" customHeight="1" x14ac:dyDescent="0.2">
      <c r="A27" s="23" t="s">
        <v>449</v>
      </c>
      <c r="B27" s="24" t="s">
        <v>413</v>
      </c>
      <c r="C27" s="29" t="s">
        <v>3</v>
      </c>
      <c r="D27" s="23" t="s">
        <v>412</v>
      </c>
      <c r="E27" s="25" t="s">
        <v>7</v>
      </c>
      <c r="F27" s="97">
        <v>12</v>
      </c>
      <c r="G27" s="103">
        <v>554.70000000000005</v>
      </c>
      <c r="H27" s="103">
        <f t="shared" si="1"/>
        <v>702.74</v>
      </c>
      <c r="I27" s="103">
        <f t="shared" si="0"/>
        <v>8432.8799999999992</v>
      </c>
      <c r="K27" s="7"/>
    </row>
    <row r="28" spans="1:11" ht="37.5" customHeight="1" x14ac:dyDescent="0.2">
      <c r="A28" s="23" t="s">
        <v>132</v>
      </c>
      <c r="B28" s="24" t="s">
        <v>454</v>
      </c>
      <c r="C28" s="29" t="s">
        <v>3</v>
      </c>
      <c r="D28" s="23" t="s">
        <v>293</v>
      </c>
      <c r="E28" s="25" t="s">
        <v>7</v>
      </c>
      <c r="F28" s="97">
        <v>284.18</v>
      </c>
      <c r="G28" s="103">
        <v>49.91</v>
      </c>
      <c r="H28" s="103">
        <f t="shared" si="1"/>
        <v>63.23</v>
      </c>
      <c r="I28" s="103">
        <f t="shared" si="0"/>
        <v>17968.7</v>
      </c>
      <c r="K28" s="7"/>
    </row>
    <row r="29" spans="1:11" x14ac:dyDescent="0.2">
      <c r="A29" s="33" t="s">
        <v>11</v>
      </c>
      <c r="B29" s="33"/>
      <c r="C29" s="33"/>
      <c r="D29" s="33" t="s">
        <v>611</v>
      </c>
      <c r="E29" s="106"/>
      <c r="F29" s="98"/>
      <c r="G29" s="101"/>
      <c r="H29" s="114"/>
      <c r="I29" s="102">
        <f>SUM(I30+I46)</f>
        <v>134362.94999999998</v>
      </c>
      <c r="K29" s="7"/>
    </row>
    <row r="30" spans="1:11" x14ac:dyDescent="0.2">
      <c r="A30" s="33" t="s">
        <v>390</v>
      </c>
      <c r="B30" s="33"/>
      <c r="C30" s="33"/>
      <c r="D30" s="33" t="s">
        <v>712</v>
      </c>
      <c r="E30" s="106"/>
      <c r="F30" s="98"/>
      <c r="G30" s="101"/>
      <c r="H30" s="114"/>
      <c r="I30" s="102">
        <f>SUM(I31:I45)</f>
        <v>107018.97999999998</v>
      </c>
      <c r="K30" s="7"/>
    </row>
    <row r="31" spans="1:11" ht="27.75" customHeight="1" x14ac:dyDescent="0.2">
      <c r="A31" s="23" t="s">
        <v>390</v>
      </c>
      <c r="B31" s="28" t="s">
        <v>455</v>
      </c>
      <c r="C31" s="23" t="s">
        <v>3</v>
      </c>
      <c r="D31" s="32" t="s">
        <v>456</v>
      </c>
      <c r="E31" s="31" t="s">
        <v>457</v>
      </c>
      <c r="F31" s="110">
        <v>100</v>
      </c>
      <c r="G31" s="108">
        <v>10.4</v>
      </c>
      <c r="H31" s="103">
        <f t="shared" ref="H31:H45" si="2">TRUNC((1+$I$15)*G31,2)</f>
        <v>13.17</v>
      </c>
      <c r="I31" s="108">
        <f t="shared" ref="I31:I45" si="3">TRUNC(F31*H31,2)</f>
        <v>1317</v>
      </c>
      <c r="K31" s="7"/>
    </row>
    <row r="32" spans="1:11" ht="38.25" x14ac:dyDescent="0.2">
      <c r="A32" s="23" t="s">
        <v>597</v>
      </c>
      <c r="B32" s="28" t="s">
        <v>458</v>
      </c>
      <c r="C32" s="23" t="s">
        <v>3</v>
      </c>
      <c r="D32" s="32" t="s">
        <v>459</v>
      </c>
      <c r="E32" s="31" t="s">
        <v>9</v>
      </c>
      <c r="F32" s="110">
        <v>1</v>
      </c>
      <c r="G32" s="108">
        <v>4829.84</v>
      </c>
      <c r="H32" s="103">
        <f t="shared" si="2"/>
        <v>6118.92</v>
      </c>
      <c r="I32" s="108">
        <f t="shared" si="3"/>
        <v>6118.92</v>
      </c>
      <c r="K32" s="7"/>
    </row>
    <row r="33" spans="1:11" ht="39" customHeight="1" x14ac:dyDescent="0.2">
      <c r="A33" s="23" t="s">
        <v>598</v>
      </c>
      <c r="B33" s="28">
        <v>100896</v>
      </c>
      <c r="C33" s="23" t="s">
        <v>5</v>
      </c>
      <c r="D33" s="32" t="s">
        <v>460</v>
      </c>
      <c r="E33" s="31" t="s">
        <v>13</v>
      </c>
      <c r="F33" s="110">
        <v>402</v>
      </c>
      <c r="G33" s="108">
        <v>65.17</v>
      </c>
      <c r="H33" s="103">
        <f t="shared" si="2"/>
        <v>82.56</v>
      </c>
      <c r="I33" s="108">
        <f t="shared" si="3"/>
        <v>33189.120000000003</v>
      </c>
      <c r="K33" s="7"/>
    </row>
    <row r="34" spans="1:11" ht="30" customHeight="1" x14ac:dyDescent="0.2">
      <c r="A34" s="23" t="s">
        <v>599</v>
      </c>
      <c r="B34" s="28">
        <v>95577</v>
      </c>
      <c r="C34" s="23" t="s">
        <v>5</v>
      </c>
      <c r="D34" s="32" t="s">
        <v>464</v>
      </c>
      <c r="E34" s="31" t="s">
        <v>14</v>
      </c>
      <c r="F34" s="110">
        <v>1650</v>
      </c>
      <c r="G34" s="108">
        <v>9.7899999999999991</v>
      </c>
      <c r="H34" s="103">
        <f t="shared" si="2"/>
        <v>12.4</v>
      </c>
      <c r="I34" s="108">
        <f t="shared" si="3"/>
        <v>20460</v>
      </c>
      <c r="K34" s="7"/>
    </row>
    <row r="35" spans="1:11" ht="27" customHeight="1" x14ac:dyDescent="0.2">
      <c r="A35" s="23" t="s">
        <v>600</v>
      </c>
      <c r="B35" s="28">
        <v>95583</v>
      </c>
      <c r="C35" s="23" t="s">
        <v>5</v>
      </c>
      <c r="D35" s="32" t="s">
        <v>465</v>
      </c>
      <c r="E35" s="31" t="s">
        <v>14</v>
      </c>
      <c r="F35" s="110">
        <v>180</v>
      </c>
      <c r="G35" s="108">
        <v>14.36</v>
      </c>
      <c r="H35" s="103">
        <f t="shared" si="2"/>
        <v>18.190000000000001</v>
      </c>
      <c r="I35" s="108">
        <f t="shared" si="3"/>
        <v>3274.2</v>
      </c>
      <c r="K35" s="7"/>
    </row>
    <row r="36" spans="1:11" ht="27" customHeight="1" x14ac:dyDescent="0.2">
      <c r="A36" s="23" t="s">
        <v>601</v>
      </c>
      <c r="B36" s="28" t="s">
        <v>273</v>
      </c>
      <c r="C36" s="23" t="s">
        <v>3</v>
      </c>
      <c r="D36" s="32" t="s">
        <v>272</v>
      </c>
      <c r="E36" s="31" t="s">
        <v>274</v>
      </c>
      <c r="F36" s="110">
        <f>((1.1*1.1*0.5)*4)+((1*1.18*0.5)*7)+((1.25*0.5*0.5)*13)+((0.5*0.5*0.5)*4)</f>
        <v>11.112500000000001</v>
      </c>
      <c r="G36" s="108">
        <v>60.61</v>
      </c>
      <c r="H36" s="103">
        <f t="shared" si="2"/>
        <v>76.78</v>
      </c>
      <c r="I36" s="108">
        <f t="shared" si="3"/>
        <v>853.21</v>
      </c>
      <c r="K36" s="7"/>
    </row>
    <row r="37" spans="1:11" ht="25.5" x14ac:dyDescent="0.2">
      <c r="A37" s="23" t="s">
        <v>602</v>
      </c>
      <c r="B37" s="28" t="s">
        <v>276</v>
      </c>
      <c r="C37" s="23" t="s">
        <v>3</v>
      </c>
      <c r="D37" s="32" t="s">
        <v>278</v>
      </c>
      <c r="E37" s="31" t="s">
        <v>275</v>
      </c>
      <c r="F37" s="110">
        <f>((1.1*1.1*0.2)*4)+((1*1.18*0.2)*7)+((1.25*0.5*0.2)*13)+((0.5*0.5*0.2)*4)</f>
        <v>4.4450000000000003</v>
      </c>
      <c r="G37" s="108">
        <v>20.43</v>
      </c>
      <c r="H37" s="103">
        <f t="shared" si="2"/>
        <v>25.88</v>
      </c>
      <c r="I37" s="108">
        <f t="shared" si="3"/>
        <v>115.03</v>
      </c>
      <c r="K37" s="7"/>
    </row>
    <row r="38" spans="1:11" ht="25.5" x14ac:dyDescent="0.2">
      <c r="A38" s="23" t="s">
        <v>603</v>
      </c>
      <c r="B38" s="28" t="s">
        <v>418</v>
      </c>
      <c r="C38" s="23" t="s">
        <v>3</v>
      </c>
      <c r="D38" s="32" t="s">
        <v>277</v>
      </c>
      <c r="E38" s="31" t="s">
        <v>274</v>
      </c>
      <c r="F38" s="110">
        <f>((1.1*1.1*0.2)*4)+((1*1.18*0.2)*7)+((1.25*0.5*0.2)*13)+((0.5*0.5*0.2)*4)</f>
        <v>4.4450000000000003</v>
      </c>
      <c r="G38" s="108">
        <v>60.61</v>
      </c>
      <c r="H38" s="103">
        <f t="shared" si="2"/>
        <v>76.78</v>
      </c>
      <c r="I38" s="108">
        <f t="shared" si="3"/>
        <v>341.28</v>
      </c>
      <c r="K38" s="7"/>
    </row>
    <row r="39" spans="1:11" ht="25.5" x14ac:dyDescent="0.2">
      <c r="A39" s="23" t="s">
        <v>604</v>
      </c>
      <c r="B39" s="27">
        <v>96543</v>
      </c>
      <c r="C39" s="23" t="s">
        <v>5</v>
      </c>
      <c r="D39" s="23" t="s">
        <v>17</v>
      </c>
      <c r="E39" s="31" t="s">
        <v>14</v>
      </c>
      <c r="F39" s="110">
        <v>170</v>
      </c>
      <c r="G39" s="108">
        <v>17.86</v>
      </c>
      <c r="H39" s="103">
        <f t="shared" si="2"/>
        <v>22.62</v>
      </c>
      <c r="I39" s="108">
        <f t="shared" si="3"/>
        <v>3845.4</v>
      </c>
      <c r="K39" s="7"/>
    </row>
    <row r="40" spans="1:11" ht="25.5" x14ac:dyDescent="0.2">
      <c r="A40" s="23" t="s">
        <v>605</v>
      </c>
      <c r="B40" s="28">
        <v>96545</v>
      </c>
      <c r="C40" s="23" t="s">
        <v>5</v>
      </c>
      <c r="D40" s="32" t="s">
        <v>462</v>
      </c>
      <c r="E40" s="31" t="s">
        <v>14</v>
      </c>
      <c r="F40" s="110">
        <v>112</v>
      </c>
      <c r="G40" s="108">
        <v>14.54</v>
      </c>
      <c r="H40" s="103">
        <f t="shared" si="2"/>
        <v>18.420000000000002</v>
      </c>
      <c r="I40" s="108">
        <f t="shared" si="3"/>
        <v>2063.04</v>
      </c>
      <c r="K40" s="7"/>
    </row>
    <row r="41" spans="1:11" ht="25.5" x14ac:dyDescent="0.2">
      <c r="A41" s="23" t="s">
        <v>606</v>
      </c>
      <c r="B41" s="28">
        <v>96546</v>
      </c>
      <c r="C41" s="23" t="s">
        <v>5</v>
      </c>
      <c r="D41" s="32" t="s">
        <v>463</v>
      </c>
      <c r="E41" s="31" t="s">
        <v>14</v>
      </c>
      <c r="F41" s="110">
        <v>94</v>
      </c>
      <c r="G41" s="108">
        <v>12.73</v>
      </c>
      <c r="H41" s="103">
        <f t="shared" si="2"/>
        <v>16.12</v>
      </c>
      <c r="I41" s="108">
        <f t="shared" si="3"/>
        <v>1515.28</v>
      </c>
      <c r="K41" s="7"/>
    </row>
    <row r="42" spans="1:11" ht="25.5" x14ac:dyDescent="0.2">
      <c r="A42" s="23" t="s">
        <v>607</v>
      </c>
      <c r="B42" s="28">
        <v>104920</v>
      </c>
      <c r="C42" s="23" t="s">
        <v>5</v>
      </c>
      <c r="D42" s="32" t="s">
        <v>466</v>
      </c>
      <c r="E42" s="31" t="s">
        <v>14</v>
      </c>
      <c r="F42" s="110">
        <v>49</v>
      </c>
      <c r="G42" s="108">
        <v>9.8699999999999992</v>
      </c>
      <c r="H42" s="103">
        <f t="shared" si="2"/>
        <v>12.5</v>
      </c>
      <c r="I42" s="108">
        <f t="shared" si="3"/>
        <v>612.5</v>
      </c>
      <c r="K42" s="7"/>
    </row>
    <row r="43" spans="1:11" ht="25.5" x14ac:dyDescent="0.2">
      <c r="A43" s="23" t="s">
        <v>608</v>
      </c>
      <c r="B43" s="28">
        <v>104921</v>
      </c>
      <c r="C43" s="23" t="s">
        <v>5</v>
      </c>
      <c r="D43" s="32" t="s">
        <v>467</v>
      </c>
      <c r="E43" s="31" t="s">
        <v>14</v>
      </c>
      <c r="F43" s="110">
        <v>83</v>
      </c>
      <c r="G43" s="108">
        <v>9.32</v>
      </c>
      <c r="H43" s="103">
        <f t="shared" si="2"/>
        <v>11.8</v>
      </c>
      <c r="I43" s="108">
        <f t="shared" si="3"/>
        <v>979.4</v>
      </c>
      <c r="K43" s="7"/>
    </row>
    <row r="44" spans="1:11" ht="38.25" x14ac:dyDescent="0.2">
      <c r="A44" s="23" t="s">
        <v>609</v>
      </c>
      <c r="B44" s="28" t="s">
        <v>468</v>
      </c>
      <c r="C44" s="23" t="s">
        <v>3</v>
      </c>
      <c r="D44" s="32" t="s">
        <v>469</v>
      </c>
      <c r="E44" s="31" t="s">
        <v>274</v>
      </c>
      <c r="F44" s="110">
        <v>24</v>
      </c>
      <c r="G44" s="108">
        <v>696.98</v>
      </c>
      <c r="H44" s="103">
        <f t="shared" si="2"/>
        <v>883</v>
      </c>
      <c r="I44" s="108">
        <f t="shared" si="3"/>
        <v>21192</v>
      </c>
      <c r="K44" s="7"/>
    </row>
    <row r="45" spans="1:11" ht="27.75" customHeight="1" x14ac:dyDescent="0.2">
      <c r="A45" s="23" t="s">
        <v>610</v>
      </c>
      <c r="B45" s="28">
        <v>96528</v>
      </c>
      <c r="C45" s="23" t="s">
        <v>5</v>
      </c>
      <c r="D45" s="32" t="s">
        <v>470</v>
      </c>
      <c r="E45" s="31" t="s">
        <v>275</v>
      </c>
      <c r="F45" s="110">
        <v>60</v>
      </c>
      <c r="G45" s="108">
        <v>146.59</v>
      </c>
      <c r="H45" s="103">
        <f t="shared" si="2"/>
        <v>185.71</v>
      </c>
      <c r="I45" s="108">
        <f t="shared" si="3"/>
        <v>11142.6</v>
      </c>
      <c r="K45" s="7"/>
    </row>
    <row r="46" spans="1:11" x14ac:dyDescent="0.2">
      <c r="A46" s="33" t="s">
        <v>15</v>
      </c>
      <c r="B46" s="33"/>
      <c r="C46" s="33"/>
      <c r="D46" s="33" t="s">
        <v>18</v>
      </c>
      <c r="E46" s="106"/>
      <c r="F46" s="98"/>
      <c r="G46" s="101"/>
      <c r="H46" s="114"/>
      <c r="I46" s="102">
        <f>SUM(I47:I53)</f>
        <v>27343.97</v>
      </c>
      <c r="K46" s="7"/>
    </row>
    <row r="47" spans="1:11" ht="25.5" x14ac:dyDescent="0.2">
      <c r="A47" s="23" t="s">
        <v>612</v>
      </c>
      <c r="B47" s="27">
        <v>96527</v>
      </c>
      <c r="C47" s="23" t="s">
        <v>5</v>
      </c>
      <c r="D47" s="23" t="s">
        <v>19</v>
      </c>
      <c r="E47" s="25" t="s">
        <v>16</v>
      </c>
      <c r="F47" s="97">
        <v>15</v>
      </c>
      <c r="G47" s="103">
        <v>84.14</v>
      </c>
      <c r="H47" s="103">
        <f t="shared" ref="H47:H53" si="4">TRUNC((1+$I$15)*G47,2)</f>
        <v>106.59</v>
      </c>
      <c r="I47" s="103">
        <f t="shared" ref="I47:I53" si="5">TRUNC(F47*H47,2)</f>
        <v>1598.85</v>
      </c>
      <c r="K47" s="7"/>
    </row>
    <row r="48" spans="1:11" ht="25.5" x14ac:dyDescent="0.2">
      <c r="A48" s="23" t="s">
        <v>133</v>
      </c>
      <c r="B48" s="27">
        <v>96619</v>
      </c>
      <c r="C48" s="23" t="s">
        <v>5</v>
      </c>
      <c r="D48" s="23" t="s">
        <v>20</v>
      </c>
      <c r="E48" s="25" t="s">
        <v>7</v>
      </c>
      <c r="F48" s="97">
        <v>2</v>
      </c>
      <c r="G48" s="103">
        <v>38.15</v>
      </c>
      <c r="H48" s="103">
        <f t="shared" si="4"/>
        <v>48.33</v>
      </c>
      <c r="I48" s="103">
        <f t="shared" si="5"/>
        <v>96.66</v>
      </c>
      <c r="K48" s="7"/>
    </row>
    <row r="49" spans="1:12" ht="25.5" x14ac:dyDescent="0.2">
      <c r="A49" s="23" t="s">
        <v>134</v>
      </c>
      <c r="B49" s="27">
        <v>96543</v>
      </c>
      <c r="C49" s="23" t="s">
        <v>5</v>
      </c>
      <c r="D49" s="23" t="s">
        <v>17</v>
      </c>
      <c r="E49" s="25" t="s">
        <v>14</v>
      </c>
      <c r="F49" s="97">
        <v>128</v>
      </c>
      <c r="G49" s="103">
        <v>17.86</v>
      </c>
      <c r="H49" s="103">
        <f t="shared" si="4"/>
        <v>22.62</v>
      </c>
      <c r="I49" s="103">
        <f t="shared" si="5"/>
        <v>2895.36</v>
      </c>
      <c r="K49" s="7"/>
    </row>
    <row r="50" spans="1:12" ht="25.5" x14ac:dyDescent="0.2">
      <c r="A50" s="23" t="s">
        <v>135</v>
      </c>
      <c r="B50" s="28">
        <v>96546</v>
      </c>
      <c r="C50" s="23" t="s">
        <v>5</v>
      </c>
      <c r="D50" s="32" t="s">
        <v>463</v>
      </c>
      <c r="E50" s="25" t="s">
        <v>14</v>
      </c>
      <c r="F50" s="97">
        <v>433</v>
      </c>
      <c r="G50" s="103">
        <v>12.73</v>
      </c>
      <c r="H50" s="103">
        <f t="shared" si="4"/>
        <v>16.12</v>
      </c>
      <c r="I50" s="103">
        <f t="shared" si="5"/>
        <v>6979.96</v>
      </c>
      <c r="K50" s="7"/>
    </row>
    <row r="51" spans="1:12" ht="29.25" customHeight="1" x14ac:dyDescent="0.2">
      <c r="A51" s="23" t="s">
        <v>136</v>
      </c>
      <c r="B51" s="27">
        <v>96533</v>
      </c>
      <c r="C51" s="23" t="s">
        <v>5</v>
      </c>
      <c r="D51" s="23" t="s">
        <v>21</v>
      </c>
      <c r="E51" s="25" t="s">
        <v>7</v>
      </c>
      <c r="F51" s="97">
        <v>60</v>
      </c>
      <c r="G51" s="103">
        <v>86.2</v>
      </c>
      <c r="H51" s="103">
        <f t="shared" si="4"/>
        <v>109.2</v>
      </c>
      <c r="I51" s="103">
        <f t="shared" si="5"/>
        <v>6552</v>
      </c>
      <c r="K51" s="7"/>
    </row>
    <row r="52" spans="1:12" ht="38.25" x14ac:dyDescent="0.2">
      <c r="A52" s="23" t="s">
        <v>137</v>
      </c>
      <c r="B52" s="28" t="s">
        <v>280</v>
      </c>
      <c r="C52" s="23" t="s">
        <v>3</v>
      </c>
      <c r="D52" s="23" t="s">
        <v>279</v>
      </c>
      <c r="E52" s="25" t="s">
        <v>16</v>
      </c>
      <c r="F52" s="97">
        <v>9</v>
      </c>
      <c r="G52" s="103">
        <v>741.39</v>
      </c>
      <c r="H52" s="103">
        <f t="shared" si="4"/>
        <v>939.26</v>
      </c>
      <c r="I52" s="103">
        <f t="shared" si="5"/>
        <v>8453.34</v>
      </c>
      <c r="K52" s="7"/>
    </row>
    <row r="53" spans="1:12" ht="25.5" x14ac:dyDescent="0.2">
      <c r="A53" s="23" t="s">
        <v>138</v>
      </c>
      <c r="B53" s="28" t="s">
        <v>418</v>
      </c>
      <c r="C53" s="23" t="s">
        <v>3</v>
      </c>
      <c r="D53" s="23" t="s">
        <v>277</v>
      </c>
      <c r="E53" s="31" t="s">
        <v>274</v>
      </c>
      <c r="F53" s="97">
        <v>10</v>
      </c>
      <c r="G53" s="103">
        <v>60.61</v>
      </c>
      <c r="H53" s="103">
        <f t="shared" si="4"/>
        <v>76.78</v>
      </c>
      <c r="I53" s="103">
        <f t="shared" si="5"/>
        <v>767.8</v>
      </c>
      <c r="K53" s="7"/>
    </row>
    <row r="55" spans="1:12" s="9" customFormat="1" ht="17.45" customHeight="1" x14ac:dyDescent="0.25">
      <c r="F55" s="10"/>
      <c r="G55" s="227" t="s">
        <v>124</v>
      </c>
      <c r="H55" s="228"/>
      <c r="I55" s="105">
        <f>TRUNC(I57/(1+I15),2)</f>
        <v>140297.01</v>
      </c>
    </row>
    <row r="56" spans="1:12" s="9" customFormat="1" ht="17.45" customHeight="1" x14ac:dyDescent="0.25">
      <c r="F56" s="10"/>
      <c r="G56" s="227" t="s">
        <v>125</v>
      </c>
      <c r="H56" s="228"/>
      <c r="I56" s="105">
        <f>I57-I55</f>
        <v>37445.279999999999</v>
      </c>
      <c r="J56" s="223"/>
      <c r="K56" s="224"/>
      <c r="L56" s="224"/>
    </row>
    <row r="57" spans="1:12" s="9" customFormat="1" ht="17.45" customHeight="1" x14ac:dyDescent="0.25">
      <c r="F57" s="10"/>
      <c r="G57" s="227" t="s">
        <v>126</v>
      </c>
      <c r="H57" s="228"/>
      <c r="I57" s="105">
        <f>TRUNC(SUM(I29,I21),2)</f>
        <v>177742.29</v>
      </c>
    </row>
    <row r="59" spans="1:12" x14ac:dyDescent="0.2">
      <c r="J59" s="219"/>
      <c r="K59" s="220"/>
      <c r="L59" s="220"/>
    </row>
    <row r="60" spans="1:12" ht="18" x14ac:dyDescent="0.25">
      <c r="I60" s="11"/>
    </row>
    <row r="61" spans="1:12" x14ac:dyDescent="0.2">
      <c r="J61" s="113"/>
    </row>
    <row r="62" spans="1:12" x14ac:dyDescent="0.2">
      <c r="J62" s="219"/>
      <c r="K62" s="220"/>
      <c r="L62" s="220"/>
    </row>
    <row r="63" spans="1:12" x14ac:dyDescent="0.2">
      <c r="A63" t="s">
        <v>711</v>
      </c>
      <c r="K63" s="12"/>
    </row>
    <row r="65" spans="4:12" x14ac:dyDescent="0.2">
      <c r="J65" s="219"/>
      <c r="K65" s="220"/>
      <c r="L65" s="220"/>
    </row>
    <row r="66" spans="4:12" ht="31.5" customHeight="1" x14ac:dyDescent="0.2">
      <c r="D66" s="225" t="s">
        <v>127</v>
      </c>
      <c r="E66" s="225"/>
      <c r="F66" s="225"/>
    </row>
    <row r="67" spans="4:12" ht="56.1" customHeight="1" x14ac:dyDescent="0.2">
      <c r="D67" s="226"/>
      <c r="E67" s="226"/>
      <c r="F67" s="226"/>
      <c r="J67" s="8"/>
    </row>
    <row r="68" spans="4:12" x14ac:dyDescent="0.2">
      <c r="J68" s="8"/>
    </row>
    <row r="71" spans="4:12" x14ac:dyDescent="0.2">
      <c r="J71" s="219"/>
      <c r="K71" s="220"/>
      <c r="L71" s="220"/>
    </row>
  </sheetData>
  <mergeCells count="27">
    <mergeCell ref="D67:F67"/>
    <mergeCell ref="J71:L71"/>
    <mergeCell ref="J56:L56"/>
    <mergeCell ref="G57:H57"/>
    <mergeCell ref="J59:L59"/>
    <mergeCell ref="J62:L62"/>
    <mergeCell ref="J65:L65"/>
    <mergeCell ref="D66:F66"/>
    <mergeCell ref="A17:I17"/>
    <mergeCell ref="A19:I19"/>
    <mergeCell ref="A20:I20"/>
    <mergeCell ref="G55:H55"/>
    <mergeCell ref="G56:H56"/>
    <mergeCell ref="A12:F12"/>
    <mergeCell ref="G12:I12"/>
    <mergeCell ref="A13:E13"/>
    <mergeCell ref="F13:I13"/>
    <mergeCell ref="A14:E14"/>
    <mergeCell ref="F14:F16"/>
    <mergeCell ref="G14:G16"/>
    <mergeCell ref="A15:E16"/>
    <mergeCell ref="A1:I6"/>
    <mergeCell ref="A7:I8"/>
    <mergeCell ref="A9:I9"/>
    <mergeCell ref="A10:I10"/>
    <mergeCell ref="A11:F11"/>
    <mergeCell ref="G11:I11"/>
  </mergeCells>
  <pageMargins left="0.51181102362204722" right="0.51181102362204722" top="0.59055118110236227" bottom="0.78740157480314965" header="0.59055118110236227" footer="0.19685039370078741"/>
  <pageSetup paperSize="9" scale="77" fitToHeight="0" orientation="landscape" r:id="rId1"/>
  <headerFooter>
    <oddHeader>&amp;R&amp;P</oddHeader>
  </headerFooter>
  <rowBreaks count="2" manualBreakCount="2">
    <brk id="28" max="8" man="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66527-6A17-483D-9B54-D9B7DA835CE8}">
  <sheetPr>
    <tabColor rgb="FFFF0000"/>
  </sheetPr>
  <dimension ref="A1:T57"/>
  <sheetViews>
    <sheetView zoomScale="85" zoomScaleNormal="85" workbookViewId="0">
      <selection activeCell="C11" sqref="C11"/>
    </sheetView>
  </sheetViews>
  <sheetFormatPr defaultRowHeight="14.25" x14ac:dyDescent="0.2"/>
  <cols>
    <col min="2" max="2" width="31" customWidth="1"/>
    <col min="3" max="3" width="11.125" customWidth="1"/>
    <col min="4" max="13" width="12.625" customWidth="1"/>
    <col min="14" max="14" width="15" customWidth="1"/>
    <col min="15" max="15" width="13.5" customWidth="1"/>
    <col min="16" max="16" width="15.875" customWidth="1"/>
    <col min="17" max="17" width="15.625" customWidth="1"/>
  </cols>
  <sheetData>
    <row r="1" spans="1:20" ht="14.25" customHeight="1" x14ac:dyDescent="0.2">
      <c r="A1" s="431" t="s">
        <v>823</v>
      </c>
      <c r="B1" s="432"/>
      <c r="C1" s="432"/>
      <c r="D1" s="432"/>
      <c r="E1" s="432"/>
      <c r="F1" s="432"/>
      <c r="G1" s="432"/>
      <c r="H1" s="432"/>
      <c r="I1" s="432"/>
      <c r="J1" s="432"/>
      <c r="K1" s="432"/>
      <c r="L1" s="432"/>
      <c r="M1" s="432"/>
      <c r="N1" s="432"/>
      <c r="O1" s="432"/>
      <c r="P1" s="432"/>
      <c r="Q1" s="433"/>
    </row>
    <row r="2" spans="1:20" ht="24" customHeight="1" x14ac:dyDescent="0.2">
      <c r="A2" s="434"/>
      <c r="B2" s="435"/>
      <c r="C2" s="435"/>
      <c r="D2" s="435"/>
      <c r="E2" s="435"/>
      <c r="F2" s="435"/>
      <c r="G2" s="435"/>
      <c r="H2" s="435"/>
      <c r="I2" s="435"/>
      <c r="J2" s="435"/>
      <c r="K2" s="435"/>
      <c r="L2" s="435"/>
      <c r="M2" s="435"/>
      <c r="N2" s="435"/>
      <c r="O2" s="435"/>
      <c r="P2" s="435"/>
      <c r="Q2" s="436"/>
    </row>
    <row r="3" spans="1:20" ht="18.75" x14ac:dyDescent="0.2">
      <c r="A3" s="387" t="s">
        <v>824</v>
      </c>
      <c r="B3" s="388"/>
      <c r="C3" s="388"/>
      <c r="D3" s="388"/>
      <c r="E3" s="388"/>
      <c r="F3" s="388"/>
      <c r="G3" s="388"/>
      <c r="H3" s="388"/>
      <c r="I3" s="388"/>
      <c r="J3" s="388"/>
      <c r="K3" s="388"/>
      <c r="L3" s="388"/>
      <c r="M3" s="388"/>
      <c r="N3" s="388"/>
      <c r="O3" s="388"/>
      <c r="P3" s="388"/>
      <c r="Q3" s="389"/>
    </row>
    <row r="4" spans="1:20" ht="18.75" x14ac:dyDescent="0.2">
      <c r="A4" s="387" t="s">
        <v>825</v>
      </c>
      <c r="B4" s="388"/>
      <c r="C4" s="388"/>
      <c r="D4" s="388"/>
      <c r="E4" s="388"/>
      <c r="F4" s="388"/>
      <c r="G4" s="388"/>
      <c r="H4" s="388"/>
      <c r="I4" s="388"/>
      <c r="J4" s="388"/>
      <c r="K4" s="388"/>
      <c r="L4" s="388"/>
      <c r="M4" s="388"/>
      <c r="N4" s="388"/>
      <c r="O4" s="388"/>
      <c r="P4" s="388"/>
      <c r="Q4" s="389"/>
    </row>
    <row r="5" spans="1:20" ht="19.5" thickBot="1" x14ac:dyDescent="0.25">
      <c r="A5" s="387" t="s">
        <v>826</v>
      </c>
      <c r="B5" s="388"/>
      <c r="C5" s="388"/>
      <c r="D5" s="388"/>
      <c r="E5" s="388"/>
      <c r="F5" s="388"/>
      <c r="G5" s="388"/>
      <c r="H5" s="388"/>
      <c r="I5" s="388"/>
      <c r="J5" s="388"/>
      <c r="K5" s="388"/>
      <c r="L5" s="388"/>
      <c r="M5" s="388"/>
      <c r="N5" s="388"/>
      <c r="O5" s="388"/>
      <c r="P5" s="388"/>
      <c r="Q5" s="389"/>
    </row>
    <row r="6" spans="1:20" ht="19.5" thickBot="1" x14ac:dyDescent="0.25">
      <c r="A6" s="390" t="s">
        <v>827</v>
      </c>
      <c r="B6" s="391"/>
      <c r="C6" s="391"/>
      <c r="D6" s="391"/>
      <c r="E6" s="391"/>
      <c r="F6" s="391"/>
      <c r="G6" s="391"/>
      <c r="H6" s="391"/>
      <c r="I6" s="391"/>
      <c r="J6" s="391"/>
      <c r="K6" s="391"/>
      <c r="L6" s="391"/>
      <c r="M6" s="391"/>
      <c r="N6" s="391"/>
      <c r="O6" s="391"/>
      <c r="P6" s="391"/>
      <c r="Q6" s="392"/>
      <c r="T6" s="217"/>
    </row>
    <row r="7" spans="1:20" ht="18.75" thickBot="1" x14ac:dyDescent="0.25">
      <c r="A7" s="393" t="s">
        <v>416</v>
      </c>
      <c r="B7" s="394"/>
      <c r="C7" s="394"/>
      <c r="D7" s="394"/>
      <c r="E7" s="394"/>
      <c r="F7" s="394"/>
      <c r="G7" s="394"/>
      <c r="H7" s="394"/>
      <c r="I7" s="394"/>
      <c r="J7" s="394"/>
      <c r="K7" s="394"/>
      <c r="L7" s="394"/>
      <c r="M7" s="394"/>
      <c r="N7" s="394"/>
      <c r="O7" s="394"/>
      <c r="P7" s="394"/>
      <c r="Q7" s="395"/>
    </row>
    <row r="8" spans="1:20" ht="20.25" customHeight="1" thickBot="1" x14ac:dyDescent="0.25">
      <c r="A8" s="377" t="str">
        <f>'PLANILHA '!A11:F11</f>
        <v>CONTRATANTE: CÂMARA MUNICIPAL DE COUTO DE MAGALHÃES DE MINAS</v>
      </c>
      <c r="B8" s="378"/>
      <c r="C8" s="378"/>
      <c r="D8" s="378"/>
      <c r="E8" s="379"/>
      <c r="F8" s="396" t="s">
        <v>705</v>
      </c>
      <c r="G8" s="396"/>
      <c r="H8" s="397">
        <f>'PLANILHA '!I303</f>
        <v>1455548</v>
      </c>
      <c r="I8" s="398"/>
      <c r="J8" s="116"/>
      <c r="K8" s="116"/>
      <c r="L8" s="116"/>
      <c r="M8" s="116"/>
      <c r="N8" s="116"/>
      <c r="O8" s="116"/>
      <c r="P8" s="382" t="str">
        <f>'PLANILHA '!G12</f>
        <v>DATA: 15/04/2024</v>
      </c>
      <c r="Q8" s="383"/>
    </row>
    <row r="9" spans="1:20" ht="29.25" customHeight="1" thickBot="1" x14ac:dyDescent="0.25">
      <c r="A9" s="377" t="str">
        <f>'PLANILHA '!A12:F12</f>
        <v xml:space="preserve">OBRA: CONSTRUÇÃO SEDE </v>
      </c>
      <c r="B9" s="378"/>
      <c r="C9" s="378"/>
      <c r="D9" s="379"/>
      <c r="E9" s="380" t="str">
        <f>'PLANILHA '!A13</f>
        <v>LOCAL: RUA CELINA DINIZ, Nº 15, CENTRO, CIDADE DE COUTO DE MAGALHÃES DE MINAS - MG</v>
      </c>
      <c r="F9" s="399"/>
      <c r="G9" s="399"/>
      <c r="H9" s="399"/>
      <c r="I9" s="399"/>
      <c r="J9" s="399"/>
      <c r="K9" s="399"/>
      <c r="L9" s="399"/>
      <c r="M9" s="399"/>
      <c r="N9" s="399"/>
      <c r="O9" s="381"/>
      <c r="P9" s="380" t="s">
        <v>822</v>
      </c>
      <c r="Q9" s="381"/>
    </row>
    <row r="10" spans="1:20" ht="15" thickBot="1" x14ac:dyDescent="0.25">
      <c r="A10" s="44"/>
      <c r="B10" s="362"/>
      <c r="C10" s="362"/>
      <c r="D10" s="362"/>
      <c r="E10" s="362"/>
      <c r="F10" s="362"/>
      <c r="G10" s="362"/>
      <c r="H10" s="124"/>
      <c r="I10" s="363"/>
      <c r="J10" s="363"/>
      <c r="K10" s="363"/>
      <c r="L10" s="363"/>
      <c r="M10" s="363"/>
      <c r="N10" s="363"/>
      <c r="O10" s="363"/>
      <c r="P10" s="363"/>
      <c r="Q10" s="364"/>
    </row>
    <row r="11" spans="1:20" ht="40.5" customHeight="1" x14ac:dyDescent="0.2">
      <c r="A11" s="121" t="s">
        <v>253</v>
      </c>
      <c r="B11" s="125" t="s">
        <v>254</v>
      </c>
      <c r="C11" s="126" t="s">
        <v>255</v>
      </c>
      <c r="D11" s="126" t="s">
        <v>256</v>
      </c>
      <c r="E11" s="127" t="s">
        <v>257</v>
      </c>
      <c r="F11" s="127" t="s">
        <v>258</v>
      </c>
      <c r="G11" s="127" t="s">
        <v>259</v>
      </c>
      <c r="H11" s="127" t="s">
        <v>260</v>
      </c>
      <c r="I11" s="127" t="s">
        <v>261</v>
      </c>
      <c r="J11" s="127" t="s">
        <v>262</v>
      </c>
      <c r="K11" s="127" t="s">
        <v>713</v>
      </c>
      <c r="L11" s="127" t="s">
        <v>714</v>
      </c>
      <c r="M11" s="127" t="s">
        <v>715</v>
      </c>
      <c r="N11" s="127" t="s">
        <v>716</v>
      </c>
      <c r="O11" s="127" t="s">
        <v>717</v>
      </c>
      <c r="P11" s="128" t="s">
        <v>718</v>
      </c>
      <c r="Q11" s="123" t="s">
        <v>263</v>
      </c>
    </row>
    <row r="12" spans="1:20" ht="15" thickBot="1" x14ac:dyDescent="0.25">
      <c r="A12" s="365">
        <v>1</v>
      </c>
      <c r="B12" s="366" t="str">
        <f>'PLANILHA '!D21</f>
        <v>SERVIÇOS PRELIMINARES</v>
      </c>
      <c r="C12" s="57" t="s">
        <v>264</v>
      </c>
      <c r="D12" s="58">
        <f>D13/$D$50</f>
        <v>2.9802754701322112E-2</v>
      </c>
      <c r="E12" s="58">
        <v>1</v>
      </c>
      <c r="F12" s="59"/>
      <c r="G12" s="59"/>
      <c r="H12" s="59"/>
      <c r="I12" s="59"/>
      <c r="J12" s="59"/>
      <c r="K12" s="59"/>
      <c r="L12" s="59"/>
      <c r="M12" s="59"/>
      <c r="N12" s="59"/>
      <c r="O12" s="59"/>
      <c r="P12" s="129"/>
      <c r="Q12" s="55">
        <f t="shared" ref="Q12:Q47" si="0">SUM(E12:P12)</f>
        <v>1</v>
      </c>
    </row>
    <row r="13" spans="1:20" x14ac:dyDescent="0.2">
      <c r="A13" s="365"/>
      <c r="B13" s="367"/>
      <c r="C13" s="85" t="s">
        <v>265</v>
      </c>
      <c r="D13" s="86">
        <f>'PLANILHA '!I21</f>
        <v>43379.34</v>
      </c>
      <c r="E13" s="87">
        <f>E12*$D$13</f>
        <v>43379.34</v>
      </c>
      <c r="F13" s="87">
        <f t="shared" ref="F13:P13" si="1">F12*$D$13</f>
        <v>0</v>
      </c>
      <c r="G13" s="87">
        <f t="shared" si="1"/>
        <v>0</v>
      </c>
      <c r="H13" s="87">
        <f t="shared" si="1"/>
        <v>0</v>
      </c>
      <c r="I13" s="87">
        <f t="shared" si="1"/>
        <v>0</v>
      </c>
      <c r="J13" s="87">
        <f t="shared" si="1"/>
        <v>0</v>
      </c>
      <c r="K13" s="87">
        <f t="shared" si="1"/>
        <v>0</v>
      </c>
      <c r="L13" s="87">
        <f t="shared" si="1"/>
        <v>0</v>
      </c>
      <c r="M13" s="87">
        <f t="shared" si="1"/>
        <v>0</v>
      </c>
      <c r="N13" s="87">
        <f t="shared" si="1"/>
        <v>0</v>
      </c>
      <c r="O13" s="87">
        <f t="shared" si="1"/>
        <v>0</v>
      </c>
      <c r="P13" s="88">
        <f t="shared" si="1"/>
        <v>0</v>
      </c>
      <c r="Q13" s="54">
        <f t="shared" si="0"/>
        <v>43379.34</v>
      </c>
    </row>
    <row r="14" spans="1:20" x14ac:dyDescent="0.2">
      <c r="A14" s="365">
        <v>2</v>
      </c>
      <c r="B14" s="368" t="s">
        <v>12</v>
      </c>
      <c r="C14" s="1" t="s">
        <v>264</v>
      </c>
      <c r="D14" s="2">
        <f>D15/$D$50</f>
        <v>9.2310902835220809E-2</v>
      </c>
      <c r="E14" s="2">
        <v>0.25</v>
      </c>
      <c r="F14" s="2">
        <v>0.4</v>
      </c>
      <c r="G14" s="2">
        <v>0.35</v>
      </c>
      <c r="H14" s="3"/>
      <c r="I14" s="3"/>
      <c r="J14" s="118"/>
      <c r="K14" s="118"/>
      <c r="L14" s="118"/>
      <c r="M14" s="118"/>
      <c r="N14" s="118"/>
      <c r="O14" s="118"/>
      <c r="P14" s="46"/>
      <c r="Q14" s="55">
        <f t="shared" si="0"/>
        <v>1</v>
      </c>
    </row>
    <row r="15" spans="1:20" x14ac:dyDescent="0.2">
      <c r="A15" s="365"/>
      <c r="B15" s="368"/>
      <c r="C15" s="4" t="s">
        <v>265</v>
      </c>
      <c r="D15" s="5">
        <f>'PLANILHA '!I29</f>
        <v>134362.94999999998</v>
      </c>
      <c r="E15" s="6">
        <f>E14*$D$15</f>
        <v>33590.737499999996</v>
      </c>
      <c r="F15" s="6">
        <f t="shared" ref="F15:P15" si="2">F14*$D$15</f>
        <v>53745.179999999993</v>
      </c>
      <c r="G15" s="6">
        <f t="shared" si="2"/>
        <v>47027.032499999994</v>
      </c>
      <c r="H15" s="6">
        <f t="shared" si="2"/>
        <v>0</v>
      </c>
      <c r="I15" s="6">
        <f t="shared" si="2"/>
        <v>0</v>
      </c>
      <c r="J15" s="6">
        <f t="shared" si="2"/>
        <v>0</v>
      </c>
      <c r="K15" s="6">
        <f t="shared" si="2"/>
        <v>0</v>
      </c>
      <c r="L15" s="6">
        <f t="shared" si="2"/>
        <v>0</v>
      </c>
      <c r="M15" s="6">
        <f t="shared" si="2"/>
        <v>0</v>
      </c>
      <c r="N15" s="6">
        <f t="shared" si="2"/>
        <v>0</v>
      </c>
      <c r="O15" s="6">
        <f t="shared" si="2"/>
        <v>0</v>
      </c>
      <c r="P15" s="47">
        <f t="shared" si="2"/>
        <v>0</v>
      </c>
      <c r="Q15" s="54">
        <f t="shared" si="0"/>
        <v>134362.94999999998</v>
      </c>
    </row>
    <row r="16" spans="1:20" x14ac:dyDescent="0.2">
      <c r="A16" s="365">
        <v>3</v>
      </c>
      <c r="B16" s="368" t="s">
        <v>23</v>
      </c>
      <c r="C16" s="1" t="s">
        <v>264</v>
      </c>
      <c r="D16" s="2">
        <f>D17/$D$50</f>
        <v>0.23266538788140276</v>
      </c>
      <c r="E16" s="2"/>
      <c r="F16" s="2"/>
      <c r="G16" s="2"/>
      <c r="H16" s="2"/>
      <c r="I16" s="2"/>
      <c r="J16" s="119"/>
      <c r="K16" s="119"/>
      <c r="L16" s="119"/>
      <c r="M16" s="119"/>
      <c r="N16" s="119"/>
      <c r="O16" s="119"/>
      <c r="P16" s="46"/>
      <c r="Q16" s="55">
        <f t="shared" si="0"/>
        <v>0</v>
      </c>
    </row>
    <row r="17" spans="1:17" x14ac:dyDescent="0.2">
      <c r="A17" s="365"/>
      <c r="B17" s="368"/>
      <c r="C17" s="4" t="s">
        <v>265</v>
      </c>
      <c r="D17" s="5">
        <f>'PLANILHA '!I54</f>
        <v>338655.64</v>
      </c>
      <c r="E17" s="6">
        <f>E16*$D$17</f>
        <v>0</v>
      </c>
      <c r="F17" s="6">
        <f>F16*$D$17</f>
        <v>0</v>
      </c>
      <c r="G17" s="6">
        <f>G16*$D$17</f>
        <v>0</v>
      </c>
      <c r="H17" s="6">
        <f t="shared" ref="H17:P17" si="3">H16*$D$17</f>
        <v>0</v>
      </c>
      <c r="I17" s="6">
        <f t="shared" si="3"/>
        <v>0</v>
      </c>
      <c r="J17" s="6">
        <f t="shared" si="3"/>
        <v>0</v>
      </c>
      <c r="K17" s="6">
        <f t="shared" si="3"/>
        <v>0</v>
      </c>
      <c r="L17" s="6">
        <f t="shared" si="3"/>
        <v>0</v>
      </c>
      <c r="M17" s="6">
        <f t="shared" si="3"/>
        <v>0</v>
      </c>
      <c r="N17" s="6">
        <f t="shared" si="3"/>
        <v>0</v>
      </c>
      <c r="O17" s="6">
        <f t="shared" si="3"/>
        <v>0</v>
      </c>
      <c r="P17" s="47">
        <f t="shared" si="3"/>
        <v>0</v>
      </c>
      <c r="Q17" s="54">
        <f t="shared" si="0"/>
        <v>0</v>
      </c>
    </row>
    <row r="18" spans="1:17" x14ac:dyDescent="0.2">
      <c r="A18" s="365">
        <v>4</v>
      </c>
      <c r="B18" s="368" t="s">
        <v>36</v>
      </c>
      <c r="C18" s="1" t="s">
        <v>264</v>
      </c>
      <c r="D18" s="2">
        <f>D19/$D$50</f>
        <v>7.6752494593101697E-2</v>
      </c>
      <c r="E18" s="2"/>
      <c r="F18" s="2"/>
      <c r="G18" s="2"/>
      <c r="H18" s="2"/>
      <c r="I18" s="2"/>
      <c r="J18" s="119"/>
      <c r="K18" s="119"/>
      <c r="L18" s="119"/>
      <c r="M18" s="119"/>
      <c r="N18" s="119"/>
      <c r="O18" s="119"/>
      <c r="P18" s="89"/>
      <c r="Q18" s="55">
        <f t="shared" si="0"/>
        <v>0</v>
      </c>
    </row>
    <row r="19" spans="1:17" x14ac:dyDescent="0.2">
      <c r="A19" s="365"/>
      <c r="B19" s="368"/>
      <c r="C19" s="4" t="s">
        <v>265</v>
      </c>
      <c r="D19" s="5">
        <f>'PLANILHA '!I78</f>
        <v>111716.93999999999</v>
      </c>
      <c r="E19" s="6">
        <f>E18*$D$19</f>
        <v>0</v>
      </c>
      <c r="F19" s="6">
        <f>F18*$D$19</f>
        <v>0</v>
      </c>
      <c r="G19" s="6">
        <f t="shared" ref="G19:P19" si="4">G18*$D$19</f>
        <v>0</v>
      </c>
      <c r="H19" s="6">
        <f t="shared" si="4"/>
        <v>0</v>
      </c>
      <c r="I19" s="6">
        <f t="shared" si="4"/>
        <v>0</v>
      </c>
      <c r="J19" s="6">
        <f t="shared" si="4"/>
        <v>0</v>
      </c>
      <c r="K19" s="6">
        <f t="shared" si="4"/>
        <v>0</v>
      </c>
      <c r="L19" s="6">
        <f t="shared" si="4"/>
        <v>0</v>
      </c>
      <c r="M19" s="6">
        <f t="shared" si="4"/>
        <v>0</v>
      </c>
      <c r="N19" s="6">
        <f t="shared" si="4"/>
        <v>0</v>
      </c>
      <c r="O19" s="6">
        <f t="shared" si="4"/>
        <v>0</v>
      </c>
      <c r="P19" s="47">
        <f t="shared" si="4"/>
        <v>0</v>
      </c>
      <c r="Q19" s="54">
        <f t="shared" si="0"/>
        <v>0</v>
      </c>
    </row>
    <row r="20" spans="1:17" x14ac:dyDescent="0.2">
      <c r="A20" s="365">
        <v>5</v>
      </c>
      <c r="B20" s="368" t="s">
        <v>38</v>
      </c>
      <c r="C20" s="1" t="s">
        <v>264</v>
      </c>
      <c r="D20" s="2">
        <f>D21/$D$50</f>
        <v>4.0869109091558643E-2</v>
      </c>
      <c r="E20" s="3"/>
      <c r="F20" s="3"/>
      <c r="G20" s="3"/>
      <c r="H20" s="2"/>
      <c r="I20" s="3"/>
      <c r="J20" s="118"/>
      <c r="K20" s="118"/>
      <c r="L20" s="118"/>
      <c r="M20" s="118"/>
      <c r="N20" s="118"/>
      <c r="O20" s="118"/>
      <c r="P20" s="89"/>
      <c r="Q20" s="55">
        <f t="shared" si="0"/>
        <v>0</v>
      </c>
    </row>
    <row r="21" spans="1:17" x14ac:dyDescent="0.2">
      <c r="A21" s="365"/>
      <c r="B21" s="368"/>
      <c r="C21" s="4" t="s">
        <v>265</v>
      </c>
      <c r="D21" s="5">
        <f>'PLANILHA '!I85</f>
        <v>59486.950000000004</v>
      </c>
      <c r="E21" s="6">
        <f t="shared" ref="E21:G21" si="5">E20*$D$21</f>
        <v>0</v>
      </c>
      <c r="F21" s="6">
        <f t="shared" si="5"/>
        <v>0</v>
      </c>
      <c r="G21" s="6">
        <f t="shared" si="5"/>
        <v>0</v>
      </c>
      <c r="H21" s="6">
        <f>H20*$D$21</f>
        <v>0</v>
      </c>
      <c r="I21" s="6">
        <f t="shared" ref="I21:P21" si="6">I20*$D$21</f>
        <v>0</v>
      </c>
      <c r="J21" s="6">
        <f t="shared" si="6"/>
        <v>0</v>
      </c>
      <c r="K21" s="6">
        <f t="shared" si="6"/>
        <v>0</v>
      </c>
      <c r="L21" s="6">
        <f t="shared" si="6"/>
        <v>0</v>
      </c>
      <c r="M21" s="6">
        <f t="shared" si="6"/>
        <v>0</v>
      </c>
      <c r="N21" s="6">
        <f t="shared" si="6"/>
        <v>0</v>
      </c>
      <c r="O21" s="6">
        <f t="shared" si="6"/>
        <v>0</v>
      </c>
      <c r="P21" s="47">
        <f t="shared" si="6"/>
        <v>0</v>
      </c>
      <c r="Q21" s="54">
        <f t="shared" si="0"/>
        <v>0</v>
      </c>
    </row>
    <row r="22" spans="1:17" x14ac:dyDescent="0.2">
      <c r="A22" s="365">
        <v>6</v>
      </c>
      <c r="B22" s="368" t="s">
        <v>43</v>
      </c>
      <c r="C22" s="1" t="s">
        <v>264</v>
      </c>
      <c r="D22" s="2">
        <f>D23/$D$50</f>
        <v>3.4387831936837532E-2</v>
      </c>
      <c r="E22" s="3"/>
      <c r="F22" s="2"/>
      <c r="G22" s="3"/>
      <c r="H22" s="2"/>
      <c r="I22" s="2"/>
      <c r="J22" s="119"/>
      <c r="K22" s="119"/>
      <c r="L22" s="119"/>
      <c r="M22" s="119"/>
      <c r="N22" s="119"/>
      <c r="O22" s="119"/>
      <c r="P22" s="46"/>
      <c r="Q22" s="55">
        <f t="shared" si="0"/>
        <v>0</v>
      </c>
    </row>
    <row r="23" spans="1:17" x14ac:dyDescent="0.2">
      <c r="A23" s="365"/>
      <c r="B23" s="368"/>
      <c r="C23" s="4" t="s">
        <v>265</v>
      </c>
      <c r="D23" s="5">
        <f>'PLANILHA '!I102</f>
        <v>50053.14</v>
      </c>
      <c r="E23" s="6">
        <f t="shared" ref="E23:G23" si="7">E22*$D$23</f>
        <v>0</v>
      </c>
      <c r="F23" s="6">
        <f t="shared" si="7"/>
        <v>0</v>
      </c>
      <c r="G23" s="6">
        <f t="shared" si="7"/>
        <v>0</v>
      </c>
      <c r="H23" s="6">
        <f>H22*$D$23</f>
        <v>0</v>
      </c>
      <c r="I23" s="6">
        <f t="shared" ref="I23:P23" si="8">I22*$D$23</f>
        <v>0</v>
      </c>
      <c r="J23" s="6">
        <f t="shared" si="8"/>
        <v>0</v>
      </c>
      <c r="K23" s="6">
        <f t="shared" si="8"/>
        <v>0</v>
      </c>
      <c r="L23" s="6">
        <f t="shared" si="8"/>
        <v>0</v>
      </c>
      <c r="M23" s="6">
        <f t="shared" si="8"/>
        <v>0</v>
      </c>
      <c r="N23" s="6">
        <f t="shared" si="8"/>
        <v>0</v>
      </c>
      <c r="O23" s="6">
        <f t="shared" si="8"/>
        <v>0</v>
      </c>
      <c r="P23" s="47">
        <f t="shared" si="8"/>
        <v>0</v>
      </c>
      <c r="Q23" s="54">
        <f t="shared" si="0"/>
        <v>0</v>
      </c>
    </row>
    <row r="24" spans="1:17" x14ac:dyDescent="0.2">
      <c r="A24" s="365">
        <v>7</v>
      </c>
      <c r="B24" s="368" t="s">
        <v>48</v>
      </c>
      <c r="C24" s="1" t="s">
        <v>264</v>
      </c>
      <c r="D24" s="2">
        <f>D25/$D$50</f>
        <v>4.0313476436366234E-3</v>
      </c>
      <c r="E24" s="2"/>
      <c r="F24" s="2"/>
      <c r="G24" s="2"/>
      <c r="H24" s="2"/>
      <c r="I24" s="2"/>
      <c r="J24" s="119"/>
      <c r="K24" s="119"/>
      <c r="L24" s="119"/>
      <c r="M24" s="119"/>
      <c r="N24" s="119"/>
      <c r="O24" s="119"/>
      <c r="P24" s="89"/>
      <c r="Q24" s="55">
        <f t="shared" si="0"/>
        <v>0</v>
      </c>
    </row>
    <row r="25" spans="1:17" x14ac:dyDescent="0.2">
      <c r="A25" s="365"/>
      <c r="B25" s="368"/>
      <c r="C25" s="4" t="s">
        <v>265</v>
      </c>
      <c r="D25" s="5">
        <f>'PLANILHA '!I108</f>
        <v>5867.82</v>
      </c>
      <c r="E25" s="6">
        <f>E24*$D$25</f>
        <v>0</v>
      </c>
      <c r="F25" s="6">
        <f>F24*$D$25</f>
        <v>0</v>
      </c>
      <c r="G25" s="6">
        <f>G24*$D$25</f>
        <v>0</v>
      </c>
      <c r="H25" s="6">
        <f>H24*$D$25</f>
        <v>0</v>
      </c>
      <c r="I25" s="6">
        <f t="shared" ref="I25:P25" si="9">I24*$D$25</f>
        <v>0</v>
      </c>
      <c r="J25" s="6">
        <f t="shared" si="9"/>
        <v>0</v>
      </c>
      <c r="K25" s="6">
        <f t="shared" si="9"/>
        <v>0</v>
      </c>
      <c r="L25" s="6">
        <f t="shared" si="9"/>
        <v>0</v>
      </c>
      <c r="M25" s="6">
        <f t="shared" si="9"/>
        <v>0</v>
      </c>
      <c r="N25" s="6">
        <f t="shared" si="9"/>
        <v>0</v>
      </c>
      <c r="O25" s="6">
        <f t="shared" si="9"/>
        <v>0</v>
      </c>
      <c r="P25" s="47">
        <f t="shared" si="9"/>
        <v>0</v>
      </c>
      <c r="Q25" s="54">
        <f t="shared" si="0"/>
        <v>0</v>
      </c>
    </row>
    <row r="26" spans="1:17" x14ac:dyDescent="0.2">
      <c r="A26" s="365">
        <v>8</v>
      </c>
      <c r="B26" s="368" t="s">
        <v>52</v>
      </c>
      <c r="C26" s="1" t="s">
        <v>264</v>
      </c>
      <c r="D26" s="2">
        <f>D27/$D$50</f>
        <v>0.15684271490874915</v>
      </c>
      <c r="E26" s="2"/>
      <c r="F26" s="2"/>
      <c r="G26" s="2"/>
      <c r="H26" s="2"/>
      <c r="I26" s="2"/>
      <c r="J26" s="119"/>
      <c r="K26" s="119"/>
      <c r="L26" s="119"/>
      <c r="M26" s="119"/>
      <c r="N26" s="119"/>
      <c r="O26" s="119"/>
      <c r="P26" s="46"/>
      <c r="Q26" s="55">
        <f t="shared" si="0"/>
        <v>0</v>
      </c>
    </row>
    <row r="27" spans="1:17" x14ac:dyDescent="0.2">
      <c r="A27" s="365"/>
      <c r="B27" s="368"/>
      <c r="C27" s="4" t="s">
        <v>265</v>
      </c>
      <c r="D27" s="5">
        <f>'PLANILHA '!I111</f>
        <v>228292.1</v>
      </c>
      <c r="E27" s="6">
        <f t="shared" ref="E27:F27" si="10">E26*$D$27</f>
        <v>0</v>
      </c>
      <c r="F27" s="6">
        <f t="shared" si="10"/>
        <v>0</v>
      </c>
      <c r="G27" s="6">
        <f>G26*$D$27</f>
        <v>0</v>
      </c>
      <c r="H27" s="6">
        <f t="shared" ref="H27:P27" si="11">H26*$D$27</f>
        <v>0</v>
      </c>
      <c r="I27" s="6">
        <f t="shared" si="11"/>
        <v>0</v>
      </c>
      <c r="J27" s="6">
        <f t="shared" si="11"/>
        <v>0</v>
      </c>
      <c r="K27" s="6">
        <f t="shared" si="11"/>
        <v>0</v>
      </c>
      <c r="L27" s="6">
        <f t="shared" si="11"/>
        <v>0</v>
      </c>
      <c r="M27" s="6">
        <f t="shared" si="11"/>
        <v>0</v>
      </c>
      <c r="N27" s="6">
        <f t="shared" si="11"/>
        <v>0</v>
      </c>
      <c r="O27" s="6">
        <f t="shared" si="11"/>
        <v>0</v>
      </c>
      <c r="P27" s="47">
        <f t="shared" si="11"/>
        <v>0</v>
      </c>
      <c r="Q27" s="54">
        <f t="shared" si="0"/>
        <v>0</v>
      </c>
    </row>
    <row r="28" spans="1:17" x14ac:dyDescent="0.2">
      <c r="A28" s="365">
        <v>9</v>
      </c>
      <c r="B28" s="368" t="s">
        <v>60</v>
      </c>
      <c r="C28" s="1" t="s">
        <v>264</v>
      </c>
      <c r="D28" s="2">
        <f>D29/$D$50</f>
        <v>8.1343775677614194E-2</v>
      </c>
      <c r="E28" s="3"/>
      <c r="F28" s="3"/>
      <c r="G28" s="3"/>
      <c r="H28" s="3"/>
      <c r="I28" s="3"/>
      <c r="J28" s="118"/>
      <c r="K28" s="118"/>
      <c r="L28" s="118"/>
      <c r="M28" s="118"/>
      <c r="N28" s="118"/>
      <c r="O28" s="118"/>
      <c r="P28" s="46"/>
      <c r="Q28" s="55">
        <f t="shared" si="0"/>
        <v>0</v>
      </c>
    </row>
    <row r="29" spans="1:17" x14ac:dyDescent="0.2">
      <c r="A29" s="365"/>
      <c r="B29" s="368"/>
      <c r="C29" s="4" t="s">
        <v>265</v>
      </c>
      <c r="D29" s="5">
        <f>'PLANILHA '!I117</f>
        <v>118399.76999999999</v>
      </c>
      <c r="E29" s="6">
        <f t="shared" ref="E29:G29" si="12">E28*$D$29</f>
        <v>0</v>
      </c>
      <c r="F29" s="6">
        <f t="shared" si="12"/>
        <v>0</v>
      </c>
      <c r="G29" s="6">
        <f t="shared" si="12"/>
        <v>0</v>
      </c>
      <c r="H29" s="6">
        <f>H28*$D$29</f>
        <v>0</v>
      </c>
      <c r="I29" s="6">
        <f>I28*$D$29</f>
        <v>0</v>
      </c>
      <c r="J29" s="6">
        <f t="shared" ref="J29:P29" si="13">J28*$D$29</f>
        <v>0</v>
      </c>
      <c r="K29" s="6">
        <f t="shared" si="13"/>
        <v>0</v>
      </c>
      <c r="L29" s="6">
        <f t="shared" si="13"/>
        <v>0</v>
      </c>
      <c r="M29" s="6">
        <f t="shared" si="13"/>
        <v>0</v>
      </c>
      <c r="N29" s="6">
        <f t="shared" si="13"/>
        <v>0</v>
      </c>
      <c r="O29" s="6">
        <f t="shared" si="13"/>
        <v>0</v>
      </c>
      <c r="P29" s="47">
        <f t="shared" si="13"/>
        <v>0</v>
      </c>
      <c r="Q29" s="54">
        <f t="shared" si="0"/>
        <v>0</v>
      </c>
    </row>
    <row r="30" spans="1:17" x14ac:dyDescent="0.2">
      <c r="A30" s="365">
        <v>10</v>
      </c>
      <c r="B30" s="368" t="s">
        <v>75</v>
      </c>
      <c r="C30" s="1" t="s">
        <v>264</v>
      </c>
      <c r="D30" s="2">
        <f>D31/$D$50</f>
        <v>4.202705785037663E-2</v>
      </c>
      <c r="E30" s="3"/>
      <c r="F30" s="3"/>
      <c r="G30" s="3"/>
      <c r="H30" s="3"/>
      <c r="I30" s="2"/>
      <c r="J30" s="119"/>
      <c r="K30" s="119"/>
      <c r="L30" s="119"/>
      <c r="M30" s="119"/>
      <c r="N30" s="119"/>
      <c r="O30" s="119"/>
      <c r="P30" s="89"/>
      <c r="Q30" s="55">
        <f t="shared" si="0"/>
        <v>0</v>
      </c>
    </row>
    <row r="31" spans="1:17" x14ac:dyDescent="0.2">
      <c r="A31" s="365"/>
      <c r="B31" s="368"/>
      <c r="C31" s="4" t="s">
        <v>265</v>
      </c>
      <c r="D31" s="5">
        <f>'PLANILHA '!I130</f>
        <v>61172.4</v>
      </c>
      <c r="E31" s="6">
        <f t="shared" ref="E31:H31" si="14">E30*$D$31</f>
        <v>0</v>
      </c>
      <c r="F31" s="6">
        <f t="shared" si="14"/>
        <v>0</v>
      </c>
      <c r="G31" s="6">
        <f t="shared" si="14"/>
        <v>0</v>
      </c>
      <c r="H31" s="6">
        <f t="shared" si="14"/>
        <v>0</v>
      </c>
      <c r="I31" s="6">
        <f>I30*$D$31</f>
        <v>0</v>
      </c>
      <c r="J31" s="6">
        <f t="shared" ref="J31:O31" si="15">J30*$D$31</f>
        <v>0</v>
      </c>
      <c r="K31" s="6">
        <f t="shared" si="15"/>
        <v>0</v>
      </c>
      <c r="L31" s="6">
        <f t="shared" si="15"/>
        <v>0</v>
      </c>
      <c r="M31" s="6">
        <f t="shared" si="15"/>
        <v>0</v>
      </c>
      <c r="N31" s="6">
        <f t="shared" si="15"/>
        <v>0</v>
      </c>
      <c r="O31" s="6">
        <f t="shared" si="15"/>
        <v>0</v>
      </c>
      <c r="P31" s="47">
        <f>P30*$D$31</f>
        <v>0</v>
      </c>
      <c r="Q31" s="54">
        <f t="shared" si="0"/>
        <v>0</v>
      </c>
    </row>
    <row r="32" spans="1:17" x14ac:dyDescent="0.2">
      <c r="A32" s="365">
        <v>11</v>
      </c>
      <c r="B32" s="368" t="str">
        <f>'PLANILHA '!D134</f>
        <v xml:space="preserve"> INSTALAÇÃO SANITÁRIA ÁGUA FRIA</v>
      </c>
      <c r="C32" s="1" t="s">
        <v>264</v>
      </c>
      <c r="D32" s="2">
        <f>D33/$D$50</f>
        <v>9.577980252111231E-3</v>
      </c>
      <c r="E32" s="3"/>
      <c r="F32" s="3"/>
      <c r="G32" s="3"/>
      <c r="H32" s="2"/>
      <c r="I32" s="2"/>
      <c r="J32" s="119"/>
      <c r="K32" s="119"/>
      <c r="L32" s="119"/>
      <c r="M32" s="119"/>
      <c r="N32" s="119"/>
      <c r="O32" s="119"/>
      <c r="P32" s="46"/>
      <c r="Q32" s="55">
        <f t="shared" si="0"/>
        <v>0</v>
      </c>
    </row>
    <row r="33" spans="1:17" x14ac:dyDescent="0.2">
      <c r="A33" s="365"/>
      <c r="B33" s="368"/>
      <c r="C33" s="4" t="s">
        <v>265</v>
      </c>
      <c r="D33" s="5">
        <f>'PLANILHA '!I134</f>
        <v>13941.21</v>
      </c>
      <c r="E33" s="6">
        <f t="shared" ref="E33:G33" si="16">E32*$D$33</f>
        <v>0</v>
      </c>
      <c r="F33" s="6">
        <f t="shared" si="16"/>
        <v>0</v>
      </c>
      <c r="G33" s="6">
        <f t="shared" si="16"/>
        <v>0</v>
      </c>
      <c r="H33" s="6">
        <f>H32*$D$33</f>
        <v>0</v>
      </c>
      <c r="I33" s="6">
        <f>I32*$D$33</f>
        <v>0</v>
      </c>
      <c r="J33" s="6">
        <f t="shared" ref="J33:P33" si="17">J32*$D$33</f>
        <v>0</v>
      </c>
      <c r="K33" s="6">
        <f t="shared" si="17"/>
        <v>0</v>
      </c>
      <c r="L33" s="6">
        <f t="shared" si="17"/>
        <v>0</v>
      </c>
      <c r="M33" s="6">
        <f t="shared" si="17"/>
        <v>0</v>
      </c>
      <c r="N33" s="6">
        <f t="shared" si="17"/>
        <v>0</v>
      </c>
      <c r="O33" s="6">
        <f t="shared" si="17"/>
        <v>0</v>
      </c>
      <c r="P33" s="47">
        <f t="shared" si="17"/>
        <v>0</v>
      </c>
      <c r="Q33" s="54">
        <f t="shared" si="0"/>
        <v>0</v>
      </c>
    </row>
    <row r="34" spans="1:17" x14ac:dyDescent="0.2">
      <c r="A34" s="365">
        <v>12</v>
      </c>
      <c r="B34" s="369" t="str">
        <f>'PLANILHA '!D177</f>
        <v>INSTALAÇÃO SANITÁRIA ÁGUAS PLUVIAIS</v>
      </c>
      <c r="C34" s="1" t="s">
        <v>264</v>
      </c>
      <c r="D34" s="2">
        <f>D35/$D$50</f>
        <v>6.1743480805854564E-3</v>
      </c>
      <c r="E34" s="3"/>
      <c r="F34" s="3"/>
      <c r="G34" s="2"/>
      <c r="H34" s="2"/>
      <c r="I34" s="2"/>
      <c r="J34" s="119"/>
      <c r="K34" s="119"/>
      <c r="L34" s="119"/>
      <c r="M34" s="119"/>
      <c r="N34" s="119"/>
      <c r="O34" s="119"/>
      <c r="P34" s="46"/>
      <c r="Q34" s="55">
        <f t="shared" si="0"/>
        <v>0</v>
      </c>
    </row>
    <row r="35" spans="1:17" x14ac:dyDescent="0.2">
      <c r="A35" s="365"/>
      <c r="B35" s="368"/>
      <c r="C35" s="4" t="s">
        <v>265</v>
      </c>
      <c r="D35" s="5">
        <f>'PLANILHA '!I177</f>
        <v>8987.06</v>
      </c>
      <c r="E35" s="6">
        <f t="shared" ref="E35:G35" si="18">E34*$D$35</f>
        <v>0</v>
      </c>
      <c r="F35" s="6">
        <f t="shared" si="18"/>
        <v>0</v>
      </c>
      <c r="G35" s="6">
        <f t="shared" si="18"/>
        <v>0</v>
      </c>
      <c r="H35" s="6">
        <f>H34*$D$35</f>
        <v>0</v>
      </c>
      <c r="I35" s="6">
        <f>I34*$D$35</f>
        <v>0</v>
      </c>
      <c r="J35" s="6">
        <f t="shared" ref="J35:P35" si="19">J34*$D$35</f>
        <v>0</v>
      </c>
      <c r="K35" s="6">
        <f t="shared" si="19"/>
        <v>0</v>
      </c>
      <c r="L35" s="6">
        <f t="shared" si="19"/>
        <v>0</v>
      </c>
      <c r="M35" s="6">
        <f t="shared" si="19"/>
        <v>0</v>
      </c>
      <c r="N35" s="6">
        <f t="shared" si="19"/>
        <v>0</v>
      </c>
      <c r="O35" s="6">
        <f t="shared" si="19"/>
        <v>0</v>
      </c>
      <c r="P35" s="47">
        <f t="shared" si="19"/>
        <v>0</v>
      </c>
      <c r="Q35" s="54">
        <f t="shared" si="0"/>
        <v>0</v>
      </c>
    </row>
    <row r="36" spans="1:17" x14ac:dyDescent="0.2">
      <c r="A36" s="365">
        <v>13</v>
      </c>
      <c r="B36" s="368" t="str">
        <f>'PLANILHA '!D196</f>
        <v>INSTALAÇÃO SANITÁRIA ESGOTO SANITÁRIO</v>
      </c>
      <c r="C36" s="1" t="s">
        <v>264</v>
      </c>
      <c r="D36" s="2">
        <f>D37/$D$50</f>
        <v>8.0997741056976491E-3</v>
      </c>
      <c r="E36" s="3"/>
      <c r="F36" s="3"/>
      <c r="G36" s="3"/>
      <c r="H36" s="2"/>
      <c r="I36" s="2"/>
      <c r="J36" s="119"/>
      <c r="K36" s="119"/>
      <c r="L36" s="119"/>
      <c r="M36" s="119"/>
      <c r="N36" s="119"/>
      <c r="O36" s="119"/>
      <c r="P36" s="46"/>
      <c r="Q36" s="55">
        <f t="shared" si="0"/>
        <v>0</v>
      </c>
    </row>
    <row r="37" spans="1:17" x14ac:dyDescent="0.2">
      <c r="A37" s="365"/>
      <c r="B37" s="368"/>
      <c r="C37" s="4" t="s">
        <v>265</v>
      </c>
      <c r="D37" s="5">
        <f>'PLANILHA '!I196</f>
        <v>11789.61</v>
      </c>
      <c r="E37" s="6">
        <f t="shared" ref="E37:G37" si="20">E36*$D$37</f>
        <v>0</v>
      </c>
      <c r="F37" s="6">
        <f t="shared" si="20"/>
        <v>0</v>
      </c>
      <c r="G37" s="6">
        <f t="shared" si="20"/>
        <v>0</v>
      </c>
      <c r="H37" s="6">
        <f>H36*$D$37</f>
        <v>0</v>
      </c>
      <c r="I37" s="6">
        <f>I36*$D$37</f>
        <v>0</v>
      </c>
      <c r="J37" s="6">
        <f t="shared" ref="J37:P37" si="21">J36*$D$37</f>
        <v>0</v>
      </c>
      <c r="K37" s="6">
        <f t="shared" si="21"/>
        <v>0</v>
      </c>
      <c r="L37" s="6">
        <f t="shared" si="21"/>
        <v>0</v>
      </c>
      <c r="M37" s="6">
        <f t="shared" si="21"/>
        <v>0</v>
      </c>
      <c r="N37" s="6">
        <f t="shared" si="21"/>
        <v>0</v>
      </c>
      <c r="O37" s="6">
        <f t="shared" si="21"/>
        <v>0</v>
      </c>
      <c r="P37" s="47">
        <f t="shared" si="21"/>
        <v>0</v>
      </c>
      <c r="Q37" s="54">
        <f t="shared" si="0"/>
        <v>0</v>
      </c>
    </row>
    <row r="38" spans="1:17" x14ac:dyDescent="0.2">
      <c r="A38" s="365">
        <v>14</v>
      </c>
      <c r="B38" s="368" t="s">
        <v>87</v>
      </c>
      <c r="C38" s="1" t="s">
        <v>264</v>
      </c>
      <c r="D38" s="2">
        <f>D39/$D$50</f>
        <v>5.5684182177434208E-3</v>
      </c>
      <c r="E38" s="3"/>
      <c r="F38" s="3"/>
      <c r="G38" s="2"/>
      <c r="H38" s="3"/>
      <c r="I38" s="2"/>
      <c r="J38" s="2"/>
      <c r="K38" s="2"/>
      <c r="L38" s="2"/>
      <c r="M38" s="2"/>
      <c r="N38" s="2"/>
      <c r="O38" s="2"/>
      <c r="P38" s="120"/>
      <c r="Q38" s="55">
        <f t="shared" si="0"/>
        <v>0</v>
      </c>
    </row>
    <row r="39" spans="1:17" x14ac:dyDescent="0.2">
      <c r="A39" s="365"/>
      <c r="B39" s="368"/>
      <c r="C39" s="4" t="s">
        <v>265</v>
      </c>
      <c r="D39" s="5">
        <f>'PLANILHA '!I223</f>
        <v>8105.1</v>
      </c>
      <c r="E39" s="6">
        <f t="shared" ref="E39:G39" si="22">E38*$D$39</f>
        <v>0</v>
      </c>
      <c r="F39" s="6">
        <f t="shared" si="22"/>
        <v>0</v>
      </c>
      <c r="G39" s="6">
        <f t="shared" si="22"/>
        <v>0</v>
      </c>
      <c r="H39" s="6">
        <f t="shared" ref="H39:O39" si="23">H38*$D$39</f>
        <v>0</v>
      </c>
      <c r="I39" s="6">
        <f t="shared" si="23"/>
        <v>0</v>
      </c>
      <c r="J39" s="6">
        <f t="shared" si="23"/>
        <v>0</v>
      </c>
      <c r="K39" s="6">
        <f t="shared" si="23"/>
        <v>0</v>
      </c>
      <c r="L39" s="6">
        <f t="shared" si="23"/>
        <v>0</v>
      </c>
      <c r="M39" s="6">
        <f t="shared" si="23"/>
        <v>0</v>
      </c>
      <c r="N39" s="6">
        <f t="shared" si="23"/>
        <v>0</v>
      </c>
      <c r="O39" s="6">
        <f t="shared" si="23"/>
        <v>0</v>
      </c>
      <c r="P39" s="54">
        <f>P38*$D$39</f>
        <v>0</v>
      </c>
      <c r="Q39" s="54">
        <f t="shared" si="0"/>
        <v>0</v>
      </c>
    </row>
    <row r="40" spans="1:17" x14ac:dyDescent="0.2">
      <c r="A40" s="365">
        <v>15</v>
      </c>
      <c r="B40" s="368" t="s">
        <v>97</v>
      </c>
      <c r="C40" s="1" t="s">
        <v>264</v>
      </c>
      <c r="D40" s="2">
        <f>D41/$D$50</f>
        <v>1.4835099907388831E-3</v>
      </c>
      <c r="E40" s="3"/>
      <c r="F40" s="3"/>
      <c r="G40" s="2"/>
      <c r="H40" s="3"/>
      <c r="I40" s="2"/>
      <c r="J40" s="2"/>
      <c r="K40" s="2"/>
      <c r="L40" s="2"/>
      <c r="M40" s="2"/>
      <c r="N40" s="2"/>
      <c r="O40" s="2"/>
      <c r="P40" s="120"/>
      <c r="Q40" s="55">
        <f t="shared" si="0"/>
        <v>0</v>
      </c>
    </row>
    <row r="41" spans="1:17" x14ac:dyDescent="0.2">
      <c r="A41" s="365"/>
      <c r="B41" s="368"/>
      <c r="C41" s="4" t="s">
        <v>265</v>
      </c>
      <c r="D41" s="5">
        <f>'PLANILHA '!I239</f>
        <v>2159.3199999999997</v>
      </c>
      <c r="E41" s="6">
        <f t="shared" ref="E41:L41" si="24">E40*$D$41</f>
        <v>0</v>
      </c>
      <c r="F41" s="6">
        <f t="shared" si="24"/>
        <v>0</v>
      </c>
      <c r="G41" s="6">
        <f t="shared" si="24"/>
        <v>0</v>
      </c>
      <c r="H41" s="6">
        <f t="shared" si="24"/>
        <v>0</v>
      </c>
      <c r="I41" s="6">
        <f t="shared" si="24"/>
        <v>0</v>
      </c>
      <c r="J41" s="6">
        <f t="shared" si="24"/>
        <v>0</v>
      </c>
      <c r="K41" s="6">
        <f t="shared" si="24"/>
        <v>0</v>
      </c>
      <c r="L41" s="6">
        <f t="shared" si="24"/>
        <v>0</v>
      </c>
      <c r="M41" s="6">
        <f t="shared" ref="M41:O41" si="25">M40*$D$41</f>
        <v>0</v>
      </c>
      <c r="N41" s="6">
        <f t="shared" si="25"/>
        <v>0</v>
      </c>
      <c r="O41" s="6">
        <f t="shared" si="25"/>
        <v>0</v>
      </c>
      <c r="P41" s="54">
        <f>P40*$D$41</f>
        <v>0</v>
      </c>
      <c r="Q41" s="54">
        <f t="shared" si="0"/>
        <v>0</v>
      </c>
    </row>
    <row r="42" spans="1:17" x14ac:dyDescent="0.2">
      <c r="A42" s="365">
        <v>16</v>
      </c>
      <c r="B42" s="368" t="s">
        <v>100</v>
      </c>
      <c r="C42" s="1" t="s">
        <v>264</v>
      </c>
      <c r="D42" s="2">
        <f>D43/$D$50</f>
        <v>4.2592150860019731E-2</v>
      </c>
      <c r="E42" s="3"/>
      <c r="F42" s="3"/>
      <c r="G42" s="3"/>
      <c r="H42" s="2"/>
      <c r="I42" s="2"/>
      <c r="J42" s="2"/>
      <c r="K42" s="2"/>
      <c r="L42" s="2"/>
      <c r="M42" s="2"/>
      <c r="N42" s="2"/>
      <c r="O42" s="2"/>
      <c r="P42" s="120"/>
      <c r="Q42" s="55">
        <f t="shared" si="0"/>
        <v>0</v>
      </c>
    </row>
    <row r="43" spans="1:17" x14ac:dyDescent="0.2">
      <c r="A43" s="365"/>
      <c r="B43" s="368"/>
      <c r="C43" s="4" t="s">
        <v>265</v>
      </c>
      <c r="D43" s="5">
        <f>'PLANILHA '!I244</f>
        <v>61994.92</v>
      </c>
      <c r="E43" s="6">
        <f t="shared" ref="E43:G43" si="26">E42*$D$43</f>
        <v>0</v>
      </c>
      <c r="F43" s="6">
        <f t="shared" si="26"/>
        <v>0</v>
      </c>
      <c r="G43" s="6">
        <f t="shared" si="26"/>
        <v>0</v>
      </c>
      <c r="H43" s="6">
        <f>H42*$D$43</f>
        <v>0</v>
      </c>
      <c r="I43" s="6">
        <f t="shared" ref="I43:P43" si="27">I42*$D$43</f>
        <v>0</v>
      </c>
      <c r="J43" s="6">
        <f t="shared" si="27"/>
        <v>0</v>
      </c>
      <c r="K43" s="6">
        <f t="shared" si="27"/>
        <v>0</v>
      </c>
      <c r="L43" s="6">
        <f t="shared" si="27"/>
        <v>0</v>
      </c>
      <c r="M43" s="6">
        <f t="shared" si="27"/>
        <v>0</v>
      </c>
      <c r="N43" s="6">
        <f t="shared" si="27"/>
        <v>0</v>
      </c>
      <c r="O43" s="6">
        <f t="shared" si="27"/>
        <v>0</v>
      </c>
      <c r="P43" s="54">
        <f t="shared" si="27"/>
        <v>0</v>
      </c>
      <c r="Q43" s="54">
        <f t="shared" si="0"/>
        <v>0</v>
      </c>
    </row>
    <row r="44" spans="1:17" x14ac:dyDescent="0.2">
      <c r="A44" s="365">
        <v>17</v>
      </c>
      <c r="B44" s="368" t="s">
        <v>119</v>
      </c>
      <c r="C44" s="1" t="s">
        <v>264</v>
      </c>
      <c r="D44" s="2">
        <f>D45/$D$50</f>
        <v>0.13432860338511682</v>
      </c>
      <c r="E44" s="3"/>
      <c r="F44" s="3"/>
      <c r="G44" s="3"/>
      <c r="H44" s="3"/>
      <c r="I44" s="2"/>
      <c r="J44" s="2"/>
      <c r="K44" s="2"/>
      <c r="L44" s="2"/>
      <c r="M44" s="2"/>
      <c r="N44" s="2"/>
      <c r="O44" s="2"/>
      <c r="P44" s="120"/>
      <c r="Q44" s="55">
        <f t="shared" si="0"/>
        <v>0</v>
      </c>
    </row>
    <row r="45" spans="1:17" x14ac:dyDescent="0.2">
      <c r="A45" s="365"/>
      <c r="B45" s="368"/>
      <c r="C45" s="4" t="s">
        <v>265</v>
      </c>
      <c r="D45" s="5">
        <f>'PLANILHA '!I290</f>
        <v>195521.73</v>
      </c>
      <c r="E45" s="6">
        <f t="shared" ref="E45:O45" si="28">E44*$D$45</f>
        <v>0</v>
      </c>
      <c r="F45" s="6">
        <f t="shared" si="28"/>
        <v>0</v>
      </c>
      <c r="G45" s="6">
        <f t="shared" si="28"/>
        <v>0</v>
      </c>
      <c r="H45" s="6">
        <f t="shared" si="28"/>
        <v>0</v>
      </c>
      <c r="I45" s="6">
        <f t="shared" si="28"/>
        <v>0</v>
      </c>
      <c r="J45" s="6">
        <f t="shared" si="28"/>
        <v>0</v>
      </c>
      <c r="K45" s="6">
        <f t="shared" si="28"/>
        <v>0</v>
      </c>
      <c r="L45" s="6">
        <f t="shared" si="28"/>
        <v>0</v>
      </c>
      <c r="M45" s="6">
        <f t="shared" si="28"/>
        <v>0</v>
      </c>
      <c r="N45" s="6">
        <f t="shared" si="28"/>
        <v>0</v>
      </c>
      <c r="O45" s="6">
        <f t="shared" si="28"/>
        <v>0</v>
      </c>
      <c r="P45" s="54">
        <f>P44*$D$45</f>
        <v>0</v>
      </c>
      <c r="Q45" s="54">
        <f t="shared" si="0"/>
        <v>0</v>
      </c>
    </row>
    <row r="46" spans="1:17" x14ac:dyDescent="0.2">
      <c r="A46" s="365">
        <v>18</v>
      </c>
      <c r="B46" s="368" t="s">
        <v>122</v>
      </c>
      <c r="C46" s="1" t="s">
        <v>264</v>
      </c>
      <c r="D46" s="2">
        <f>D47/$D$50</f>
        <v>1.1418379881666561E-3</v>
      </c>
      <c r="E46" s="3"/>
      <c r="F46" s="3"/>
      <c r="G46" s="3"/>
      <c r="H46" s="3"/>
      <c r="I46" s="3"/>
      <c r="J46" s="3"/>
      <c r="K46" s="3"/>
      <c r="L46" s="3"/>
      <c r="M46" s="3"/>
      <c r="N46" s="3"/>
      <c r="O46" s="3"/>
      <c r="P46" s="55"/>
      <c r="Q46" s="55">
        <f t="shared" si="0"/>
        <v>0</v>
      </c>
    </row>
    <row r="47" spans="1:17" x14ac:dyDescent="0.2">
      <c r="A47" s="365"/>
      <c r="B47" s="368"/>
      <c r="C47" s="4" t="s">
        <v>265</v>
      </c>
      <c r="D47" s="5">
        <f>'PLANILHA '!I298</f>
        <v>1662</v>
      </c>
      <c r="E47" s="6">
        <f t="shared" ref="E47:I47" si="29">E46*$D$47</f>
        <v>0</v>
      </c>
      <c r="F47" s="6">
        <f t="shared" si="29"/>
        <v>0</v>
      </c>
      <c r="G47" s="6">
        <f t="shared" si="29"/>
        <v>0</v>
      </c>
      <c r="H47" s="6">
        <f t="shared" si="29"/>
        <v>0</v>
      </c>
      <c r="I47" s="6">
        <f t="shared" si="29"/>
        <v>0</v>
      </c>
      <c r="J47" s="6">
        <f t="shared" ref="J47:O47" si="30">J46*$D$47</f>
        <v>0</v>
      </c>
      <c r="K47" s="6">
        <f t="shared" si="30"/>
        <v>0</v>
      </c>
      <c r="L47" s="6">
        <f t="shared" si="30"/>
        <v>0</v>
      </c>
      <c r="M47" s="6">
        <f t="shared" si="30"/>
        <v>0</v>
      </c>
      <c r="N47" s="6">
        <f t="shared" si="30"/>
        <v>0</v>
      </c>
      <c r="O47" s="6">
        <f t="shared" si="30"/>
        <v>0</v>
      </c>
      <c r="P47" s="54">
        <f>P46*$D$47</f>
        <v>0</v>
      </c>
      <c r="Q47" s="54">
        <f t="shared" si="0"/>
        <v>0</v>
      </c>
    </row>
    <row r="48" spans="1:17" x14ac:dyDescent="0.2">
      <c r="A48" s="122"/>
      <c r="B48" s="115"/>
      <c r="C48" s="4"/>
      <c r="D48" s="5"/>
      <c r="E48" s="6"/>
      <c r="F48" s="6"/>
      <c r="G48" s="6"/>
      <c r="H48" s="6"/>
      <c r="I48" s="6"/>
      <c r="J48" s="6"/>
      <c r="K48" s="6"/>
      <c r="L48" s="6"/>
      <c r="M48" s="6"/>
      <c r="N48" s="6"/>
      <c r="O48" s="6"/>
      <c r="P48" s="54"/>
      <c r="Q48" s="54"/>
    </row>
    <row r="49" spans="1:17" x14ac:dyDescent="0.2">
      <c r="A49" s="365"/>
      <c r="B49" s="368" t="s">
        <v>267</v>
      </c>
      <c r="C49" s="1" t="s">
        <v>264</v>
      </c>
      <c r="D49" s="3">
        <f>SUM(D46,D44,D42,D40,D38,D36,D34,D32,D30,D28,D26,D24,D22,D20,D18,D16,D14,D12)</f>
        <v>1</v>
      </c>
      <c r="E49" s="2">
        <f>(E50*$D$49)/$D$50</f>
        <v>5.2880480410127308E-2</v>
      </c>
      <c r="F49" s="2">
        <f t="shared" ref="F49:Q49" si="31">(F50*$D$49)/$D$50</f>
        <v>3.6924361134088327E-2</v>
      </c>
      <c r="G49" s="2">
        <f t="shared" si="31"/>
        <v>3.2308815992327287E-2</v>
      </c>
      <c r="H49" s="2">
        <f t="shared" si="31"/>
        <v>0</v>
      </c>
      <c r="I49" s="2">
        <f t="shared" si="31"/>
        <v>0</v>
      </c>
      <c r="J49" s="2">
        <f t="shared" si="31"/>
        <v>0</v>
      </c>
      <c r="K49" s="2">
        <f t="shared" si="31"/>
        <v>0</v>
      </c>
      <c r="L49" s="2">
        <f t="shared" si="31"/>
        <v>0</v>
      </c>
      <c r="M49" s="2">
        <f t="shared" si="31"/>
        <v>0</v>
      </c>
      <c r="N49" s="2">
        <f t="shared" si="31"/>
        <v>0</v>
      </c>
      <c r="O49" s="2">
        <f t="shared" si="31"/>
        <v>0</v>
      </c>
      <c r="P49" s="89">
        <f t="shared" si="31"/>
        <v>0</v>
      </c>
      <c r="Q49" s="218">
        <f t="shared" si="31"/>
        <v>0.12211365753654292</v>
      </c>
    </row>
    <row r="50" spans="1:17" ht="15" thickBot="1" x14ac:dyDescent="0.25">
      <c r="A50" s="365"/>
      <c r="B50" s="371"/>
      <c r="C50" s="90" t="s">
        <v>265</v>
      </c>
      <c r="D50" s="91">
        <f>SUM(D47,D45,D43,D41,D39,D37,D35,D33,D31,D29,D27,D25,D23,D21,D19,D17,D15,D13)</f>
        <v>1455548</v>
      </c>
      <c r="E50" s="91">
        <f t="shared" ref="E50:P50" si="32">SUM(E47,E45,E43,E41,E39,E37,E35,E33,E31,E29,E27,E25,E23,E21,E19,E17,E15,E13)</f>
        <v>76970.077499999985</v>
      </c>
      <c r="F50" s="91">
        <f t="shared" si="32"/>
        <v>53745.179999999993</v>
      </c>
      <c r="G50" s="91">
        <f t="shared" si="32"/>
        <v>47027.032499999994</v>
      </c>
      <c r="H50" s="91">
        <f t="shared" si="32"/>
        <v>0</v>
      </c>
      <c r="I50" s="91">
        <f t="shared" si="32"/>
        <v>0</v>
      </c>
      <c r="J50" s="91">
        <f t="shared" si="32"/>
        <v>0</v>
      </c>
      <c r="K50" s="91">
        <f t="shared" si="32"/>
        <v>0</v>
      </c>
      <c r="L50" s="91">
        <f t="shared" si="32"/>
        <v>0</v>
      </c>
      <c r="M50" s="91">
        <f t="shared" si="32"/>
        <v>0</v>
      </c>
      <c r="N50" s="91">
        <f t="shared" si="32"/>
        <v>0</v>
      </c>
      <c r="O50" s="91">
        <f t="shared" si="32"/>
        <v>0</v>
      </c>
      <c r="P50" s="92">
        <f t="shared" si="32"/>
        <v>0</v>
      </c>
      <c r="Q50" s="56">
        <f>SUM(E50:P50)</f>
        <v>177742.28999999998</v>
      </c>
    </row>
    <row r="51" spans="1:17" x14ac:dyDescent="0.2">
      <c r="A51" s="372"/>
      <c r="B51" s="373" t="s">
        <v>263</v>
      </c>
      <c r="C51" s="60" t="s">
        <v>707</v>
      </c>
      <c r="D51" s="95">
        <f>'PLANILHA '!I15</f>
        <v>0.26689999999999997</v>
      </c>
      <c r="E51" s="61"/>
      <c r="F51" s="61"/>
      <c r="G51" s="61"/>
      <c r="H51" s="61"/>
      <c r="I51" s="61"/>
      <c r="J51" s="61"/>
      <c r="K51" s="61"/>
      <c r="L51" s="61"/>
      <c r="M51" s="61"/>
      <c r="N51" s="61"/>
      <c r="O51" s="61"/>
      <c r="P51" s="61"/>
      <c r="Q51" s="48"/>
    </row>
    <row r="52" spans="1:17" x14ac:dyDescent="0.2">
      <c r="A52" s="372"/>
      <c r="B52" s="374"/>
      <c r="C52" s="4" t="s">
        <v>268</v>
      </c>
      <c r="D52" s="4"/>
      <c r="E52" s="53">
        <f>E50</f>
        <v>76970.077499999985</v>
      </c>
      <c r="F52" s="53">
        <f>E52+F50</f>
        <v>130715.25749999998</v>
      </c>
      <c r="G52" s="53">
        <f t="shared" ref="G52:O52" si="33">F52+G50</f>
        <v>177742.28999999998</v>
      </c>
      <c r="H52" s="53">
        <f t="shared" si="33"/>
        <v>177742.28999999998</v>
      </c>
      <c r="I52" s="53">
        <f t="shared" si="33"/>
        <v>177742.28999999998</v>
      </c>
      <c r="J52" s="53">
        <f t="shared" si="33"/>
        <v>177742.28999999998</v>
      </c>
      <c r="K52" s="53">
        <f t="shared" si="33"/>
        <v>177742.28999999998</v>
      </c>
      <c r="L52" s="53">
        <f t="shared" si="33"/>
        <v>177742.28999999998</v>
      </c>
      <c r="M52" s="53">
        <f t="shared" si="33"/>
        <v>177742.28999999998</v>
      </c>
      <c r="N52" s="53">
        <f t="shared" si="33"/>
        <v>177742.28999999998</v>
      </c>
      <c r="O52" s="53">
        <f t="shared" si="33"/>
        <v>177742.28999999998</v>
      </c>
      <c r="P52" s="53">
        <f>O52+P50</f>
        <v>177742.28999999998</v>
      </c>
      <c r="Q52" s="47"/>
    </row>
    <row r="53" spans="1:17" x14ac:dyDescent="0.2">
      <c r="A53" s="44"/>
      <c r="Q53" s="49"/>
    </row>
    <row r="54" spans="1:17" x14ac:dyDescent="0.2">
      <c r="A54" s="44"/>
      <c r="Q54" s="49"/>
    </row>
    <row r="55" spans="1:17" ht="36.75" customHeight="1" x14ac:dyDescent="0.2">
      <c r="A55" s="44"/>
      <c r="B55" s="375"/>
      <c r="C55" s="375"/>
      <c r="E55" s="7"/>
      <c r="F55" s="130"/>
      <c r="H55" s="131"/>
      <c r="Q55" s="49"/>
    </row>
    <row r="56" spans="1:17" ht="51.75" customHeight="1" x14ac:dyDescent="0.2">
      <c r="A56" s="44"/>
      <c r="E56" s="7"/>
      <c r="G56" s="376" t="s">
        <v>269</v>
      </c>
      <c r="H56" s="376"/>
      <c r="I56" s="376"/>
      <c r="J56" s="376"/>
      <c r="K56" s="376"/>
      <c r="L56" s="376"/>
      <c r="M56" s="376"/>
      <c r="N56" s="376"/>
      <c r="O56" s="376"/>
      <c r="P56" s="376"/>
      <c r="Q56" s="45"/>
    </row>
    <row r="57" spans="1:17" ht="54.75" customHeight="1" thickBot="1" x14ac:dyDescent="0.25">
      <c r="A57" s="50"/>
      <c r="B57" s="51"/>
      <c r="C57" s="51"/>
      <c r="D57" s="51"/>
      <c r="E57" s="51"/>
      <c r="F57" s="51"/>
      <c r="G57" s="370"/>
      <c r="H57" s="370"/>
      <c r="I57" s="370"/>
      <c r="J57" s="370"/>
      <c r="K57" s="370"/>
      <c r="L57" s="370"/>
      <c r="M57" s="370"/>
      <c r="N57" s="370"/>
      <c r="O57" s="370"/>
      <c r="P57" s="370"/>
      <c r="Q57" s="52"/>
    </row>
  </sheetData>
  <mergeCells count="58">
    <mergeCell ref="A51:A52"/>
    <mergeCell ref="B51:B52"/>
    <mergeCell ref="B55:C55"/>
    <mergeCell ref="G56:P56"/>
    <mergeCell ref="G57:P57"/>
    <mergeCell ref="A1:Q2"/>
    <mergeCell ref="A3:Q3"/>
    <mergeCell ref="A4:Q4"/>
    <mergeCell ref="A5:Q5"/>
    <mergeCell ref="A6:Q6"/>
    <mergeCell ref="A44:A45"/>
    <mergeCell ref="B44:B45"/>
    <mergeCell ref="A46:A47"/>
    <mergeCell ref="B46:B47"/>
    <mergeCell ref="A49:A50"/>
    <mergeCell ref="B49:B50"/>
    <mergeCell ref="A38:A39"/>
    <mergeCell ref="B38:B39"/>
    <mergeCell ref="A40:A41"/>
    <mergeCell ref="B40:B41"/>
    <mergeCell ref="A42:A43"/>
    <mergeCell ref="B42:B43"/>
    <mergeCell ref="A32:A33"/>
    <mergeCell ref="B32:B33"/>
    <mergeCell ref="A34:A35"/>
    <mergeCell ref="B34:B35"/>
    <mergeCell ref="A36:A37"/>
    <mergeCell ref="B36:B37"/>
    <mergeCell ref="A26:A27"/>
    <mergeCell ref="B26:B27"/>
    <mergeCell ref="A28:A29"/>
    <mergeCell ref="B28:B29"/>
    <mergeCell ref="A30:A31"/>
    <mergeCell ref="B30:B31"/>
    <mergeCell ref="A20:A21"/>
    <mergeCell ref="B20:B21"/>
    <mergeCell ref="A22:A23"/>
    <mergeCell ref="B22:B23"/>
    <mergeCell ref="A24:A25"/>
    <mergeCell ref="B24:B25"/>
    <mergeCell ref="A14:A15"/>
    <mergeCell ref="B14:B15"/>
    <mergeCell ref="A16:A17"/>
    <mergeCell ref="B16:B17"/>
    <mergeCell ref="A18:A19"/>
    <mergeCell ref="B18:B19"/>
    <mergeCell ref="A12:A13"/>
    <mergeCell ref="B12:B13"/>
    <mergeCell ref="A7:Q7"/>
    <mergeCell ref="A8:E8"/>
    <mergeCell ref="F8:G8"/>
    <mergeCell ref="H8:I8"/>
    <mergeCell ref="P8:Q8"/>
    <mergeCell ref="A9:D9"/>
    <mergeCell ref="E9:O9"/>
    <mergeCell ref="P9:Q9"/>
    <mergeCell ref="B10:G10"/>
    <mergeCell ref="I10:Q10"/>
  </mergeCells>
  <printOptions horizontalCentered="1"/>
  <pageMargins left="0.51181102362204722" right="0.51181102362204722" top="0.59055118110236227" bottom="0.59055118110236227" header="0.31496062992125984" footer="0.31496062992125984"/>
  <pageSetup paperSize="9" scale="50" fitToWidth="0" orientation="landscape"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8</vt:i4>
      </vt:variant>
    </vt:vector>
  </HeadingPairs>
  <TitlesOfParts>
    <vt:vector size="14" baseType="lpstr">
      <vt:lpstr>PLANILHA </vt:lpstr>
      <vt:lpstr>MEMORIA DE CALCULO</vt:lpstr>
      <vt:lpstr>CRONOGRAMA </vt:lpstr>
      <vt:lpstr>BDI</vt:lpstr>
      <vt:lpstr>LICITAÇÃO DE FUNDAÇÕES</vt:lpstr>
      <vt:lpstr>CRONOGRAMA NOVO</vt:lpstr>
      <vt:lpstr>BDI!Area_de_impressao</vt:lpstr>
      <vt:lpstr>'CRONOGRAMA '!Area_de_impressao</vt:lpstr>
      <vt:lpstr>'CRONOGRAMA NOVO'!Area_de_impressao</vt:lpstr>
      <vt:lpstr>'LICITAÇÃO DE FUNDAÇÕES'!Area_de_impressao</vt:lpstr>
      <vt:lpstr>'PLANILHA '!Area_de_impressao</vt:lpstr>
      <vt:lpstr>'LICITAÇÃO DE FUNDAÇÕES'!Titulos_de_impressao</vt:lpstr>
      <vt:lpstr>'MEMORIA DE CALCULO'!Titulos_de_impressao</vt:lpstr>
      <vt:lpstr>'PLANILHA '!Titulos_de_impressao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José Emi de Moura</cp:lastModifiedBy>
  <cp:revision>0</cp:revision>
  <cp:lastPrinted>2024-10-18T17:17:57Z</cp:lastPrinted>
  <dcterms:created xsi:type="dcterms:W3CDTF">2021-11-02T17:25:23Z</dcterms:created>
  <dcterms:modified xsi:type="dcterms:W3CDTF">2024-12-05T13:34:41Z</dcterms:modified>
</cp:coreProperties>
</file>